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LBUH\Desktop\Бюджет 2021-2023\бюджет\"/>
    </mc:Choice>
  </mc:AlternateContent>
  <bookViews>
    <workbookView xWindow="0" yWindow="0" windowWidth="28800" windowHeight="12330" tabRatio="351"/>
  </bookViews>
  <sheets>
    <sheet name="бюджет 2021-23 МЗ " sheetId="58" r:id="rId1"/>
    <sheet name="бюджет 2021-23 ИЦ" sheetId="59" r:id="rId2"/>
  </sheets>
  <externalReferences>
    <externalReference r:id="rId3"/>
  </externalReferences>
  <definedNames>
    <definedName name="_xlnm.Print_Titles" localSheetId="0">'бюджет 2021-23 МЗ '!$7:$7</definedName>
    <definedName name="_xlnm.Print_Area" localSheetId="1">'бюджет 2021-23 ИЦ'!$A$2:$S$20</definedName>
    <definedName name="_xlnm.Print_Area" localSheetId="0">'бюджет 2021-23 МЗ '!$B$1:$T$92</definedName>
  </definedNames>
  <calcPr calcId="162913"/>
</workbook>
</file>

<file path=xl/calcChain.xml><?xml version="1.0" encoding="utf-8"?>
<calcChain xmlns="http://schemas.openxmlformats.org/spreadsheetml/2006/main">
  <c r="T85" i="58" l="1"/>
  <c r="S82" i="58"/>
  <c r="R82" i="58"/>
  <c r="T75" i="58"/>
  <c r="T65" i="58"/>
  <c r="T48" i="58"/>
  <c r="T32" i="58"/>
  <c r="S80" i="58"/>
  <c r="S85" i="58" s="1"/>
  <c r="R79" i="58"/>
  <c r="S75" i="58"/>
  <c r="S65" i="58"/>
  <c r="S48" i="58"/>
  <c r="R48" i="58"/>
  <c r="S58" i="58"/>
  <c r="S46" i="58"/>
  <c r="G41" i="58"/>
  <c r="S32" i="58"/>
  <c r="S24" i="58"/>
  <c r="G65" i="58"/>
  <c r="H65" i="58"/>
  <c r="I65" i="58"/>
  <c r="J65" i="58"/>
  <c r="K65" i="58"/>
  <c r="L65" i="58"/>
  <c r="M65" i="58"/>
  <c r="N65" i="58"/>
  <c r="O65" i="58"/>
  <c r="P65" i="58"/>
  <c r="Q65" i="58"/>
  <c r="F65" i="58"/>
  <c r="G62" i="58"/>
  <c r="H62" i="58"/>
  <c r="I62" i="58"/>
  <c r="J62" i="58"/>
  <c r="K62" i="58"/>
  <c r="L62" i="58"/>
  <c r="M62" i="58"/>
  <c r="N62" i="58"/>
  <c r="O62" i="58"/>
  <c r="P62" i="58"/>
  <c r="Q62" i="58"/>
  <c r="F62" i="58"/>
  <c r="G58" i="58"/>
  <c r="H58" i="58"/>
  <c r="I58" i="58"/>
  <c r="J58" i="58"/>
  <c r="K58" i="58"/>
  <c r="L58" i="58"/>
  <c r="M58" i="58"/>
  <c r="N58" i="58"/>
  <c r="O58" i="58"/>
  <c r="P58" i="58"/>
  <c r="Q58" i="58"/>
  <c r="F58" i="58"/>
  <c r="G48" i="58"/>
  <c r="H48" i="58"/>
  <c r="I48" i="58"/>
  <c r="J48" i="58"/>
  <c r="K48" i="58"/>
  <c r="L48" i="58"/>
  <c r="M48" i="58"/>
  <c r="N48" i="58"/>
  <c r="O48" i="58"/>
  <c r="P48" i="58"/>
  <c r="Q48" i="58"/>
  <c r="F48" i="58"/>
  <c r="H41" i="58"/>
  <c r="I41" i="58"/>
  <c r="J41" i="58"/>
  <c r="K41" i="58"/>
  <c r="L41" i="58"/>
  <c r="M41" i="58"/>
  <c r="N41" i="58"/>
  <c r="O41" i="58"/>
  <c r="P41" i="58"/>
  <c r="Q41" i="58"/>
  <c r="F41" i="58"/>
  <c r="G32" i="58"/>
  <c r="H32" i="58"/>
  <c r="I32" i="58"/>
  <c r="J32" i="58"/>
  <c r="K32" i="58"/>
  <c r="L32" i="58"/>
  <c r="M32" i="58"/>
  <c r="N32" i="58"/>
  <c r="O32" i="58"/>
  <c r="P32" i="58"/>
  <c r="Q32" i="58"/>
  <c r="F32" i="58"/>
  <c r="G30" i="58"/>
  <c r="H30" i="58"/>
  <c r="I30" i="58"/>
  <c r="J30" i="58"/>
  <c r="K30" i="58"/>
  <c r="L30" i="58"/>
  <c r="M30" i="58"/>
  <c r="N30" i="58"/>
  <c r="O30" i="58"/>
  <c r="P30" i="58"/>
  <c r="Q30" i="58"/>
  <c r="F30" i="58"/>
  <c r="G24" i="58"/>
  <c r="H24" i="58"/>
  <c r="I24" i="58"/>
  <c r="J24" i="58"/>
  <c r="K24" i="58"/>
  <c r="L24" i="58"/>
  <c r="M24" i="58"/>
  <c r="N24" i="58"/>
  <c r="O24" i="58"/>
  <c r="P24" i="58"/>
  <c r="Q24" i="58"/>
  <c r="F24" i="58"/>
  <c r="G15" i="58"/>
  <c r="H15" i="58"/>
  <c r="I15" i="58"/>
  <c r="J15" i="58"/>
  <c r="K15" i="58"/>
  <c r="L15" i="58"/>
  <c r="M15" i="58"/>
  <c r="N15" i="58"/>
  <c r="O15" i="58"/>
  <c r="P15" i="58"/>
  <c r="Q15" i="58"/>
  <c r="F15" i="58"/>
  <c r="R47" i="58"/>
  <c r="R74" i="58"/>
  <c r="Q15" i="59"/>
  <c r="T15" i="58" l="1"/>
  <c r="S15" i="58"/>
  <c r="R15" i="58" l="1"/>
  <c r="T58" i="58"/>
  <c r="G83" i="58"/>
  <c r="H83" i="58"/>
  <c r="I83" i="58"/>
  <c r="J83" i="58"/>
  <c r="K83" i="58"/>
  <c r="L83" i="58"/>
  <c r="M83" i="58"/>
  <c r="N83" i="58"/>
  <c r="O83" i="58"/>
  <c r="P83" i="58"/>
  <c r="Q83" i="58"/>
  <c r="F83" i="58"/>
  <c r="R58" i="58" l="1"/>
  <c r="R83" i="58"/>
  <c r="T30" i="58"/>
  <c r="S30" i="58"/>
  <c r="R40" i="58" l="1"/>
  <c r="R39" i="58"/>
  <c r="R33" i="58"/>
  <c r="S23" i="59" l="1"/>
  <c r="R23" i="59"/>
  <c r="S22" i="59"/>
  <c r="R22" i="59"/>
  <c r="S21" i="59"/>
  <c r="S24" i="59" s="1"/>
  <c r="S25" i="59" s="1"/>
  <c r="R21" i="59"/>
  <c r="S14" i="59"/>
  <c r="S16" i="59" s="1"/>
  <c r="R14" i="59"/>
  <c r="R16" i="59" s="1"/>
  <c r="S11" i="59"/>
  <c r="R11" i="59"/>
  <c r="S8" i="59"/>
  <c r="R8" i="59"/>
  <c r="T62" i="58"/>
  <c r="S62" i="58"/>
  <c r="T46" i="58"/>
  <c r="T41" i="58"/>
  <c r="S41" i="58"/>
  <c r="T24" i="58"/>
  <c r="T12" i="58"/>
  <c r="S12" i="58"/>
  <c r="T8" i="58"/>
  <c r="S8" i="58"/>
  <c r="R24" i="59" l="1"/>
  <c r="R25" i="59" s="1"/>
  <c r="L14" i="59" l="1"/>
  <c r="L16" i="59" s="1"/>
  <c r="R78" i="58" l="1"/>
  <c r="O80" i="58"/>
  <c r="L80" i="58"/>
  <c r="I80" i="58"/>
  <c r="F80" i="58"/>
  <c r="R23" i="58"/>
  <c r="R75" i="58" s="1"/>
  <c r="R80" i="58" l="1"/>
  <c r="Q14" i="59"/>
  <c r="Q16" i="59" s="1"/>
  <c r="F14" i="59"/>
  <c r="F16" i="59" s="1"/>
  <c r="G14" i="59"/>
  <c r="G16" i="59" s="1"/>
  <c r="H14" i="59"/>
  <c r="H16" i="59" s="1"/>
  <c r="I14" i="59"/>
  <c r="I16" i="59" s="1"/>
  <c r="J14" i="59"/>
  <c r="J16" i="59" s="1"/>
  <c r="K14" i="59"/>
  <c r="K16" i="59" s="1"/>
  <c r="M14" i="59"/>
  <c r="M16" i="59" s="1"/>
  <c r="N14" i="59"/>
  <c r="N16" i="59" s="1"/>
  <c r="O14" i="59"/>
  <c r="O16" i="59" s="1"/>
  <c r="P14" i="59"/>
  <c r="P16" i="59" s="1"/>
  <c r="E14" i="59"/>
  <c r="Q80" i="58" l="1"/>
  <c r="P80" i="58"/>
  <c r="N80" i="58"/>
  <c r="M80" i="58"/>
  <c r="K80" i="58"/>
  <c r="J80" i="58"/>
  <c r="R70" i="58"/>
  <c r="R41" i="58" l="1"/>
  <c r="R72" i="58" l="1"/>
  <c r="R56" i="58"/>
  <c r="R55" i="58"/>
  <c r="G46" i="58"/>
  <c r="G75" i="58" s="1"/>
  <c r="H46" i="58"/>
  <c r="H75" i="58" s="1"/>
  <c r="I46" i="58"/>
  <c r="I75" i="58" s="1"/>
  <c r="I85" i="58" s="1"/>
  <c r="J46" i="58"/>
  <c r="J75" i="58" s="1"/>
  <c r="J85" i="58" s="1"/>
  <c r="K46" i="58"/>
  <c r="K75" i="58" s="1"/>
  <c r="K85" i="58" s="1"/>
  <c r="L46" i="58"/>
  <c r="L75" i="58" s="1"/>
  <c r="L85" i="58" s="1"/>
  <c r="M46" i="58"/>
  <c r="M75" i="58" s="1"/>
  <c r="M85" i="58" s="1"/>
  <c r="N46" i="58"/>
  <c r="N75" i="58" s="1"/>
  <c r="N85" i="58" s="1"/>
  <c r="O46" i="58"/>
  <c r="O75" i="58" s="1"/>
  <c r="O85" i="58" s="1"/>
  <c r="P46" i="58"/>
  <c r="P75" i="58" s="1"/>
  <c r="P85" i="58" s="1"/>
  <c r="Q46" i="58"/>
  <c r="Q75" i="58" s="1"/>
  <c r="Q85" i="58" s="1"/>
  <c r="F46" i="58"/>
  <c r="F75" i="58" s="1"/>
  <c r="F85" i="58" s="1"/>
  <c r="D48" i="58"/>
  <c r="D46" i="58" s="1"/>
  <c r="R46" i="58" l="1"/>
  <c r="R45" i="58" l="1"/>
  <c r="R38" i="58" l="1"/>
  <c r="R21" i="58" l="1"/>
  <c r="R34" i="58"/>
  <c r="R35" i="58"/>
  <c r="R36" i="58"/>
  <c r="R37" i="58"/>
  <c r="R32" i="58" l="1"/>
  <c r="R30" i="58" l="1"/>
  <c r="R20" i="58"/>
  <c r="R19" i="58"/>
  <c r="R54" i="58"/>
  <c r="R49" i="58"/>
  <c r="R68" i="58" l="1"/>
  <c r="F11" i="59" l="1"/>
  <c r="G11" i="59"/>
  <c r="I11" i="59"/>
  <c r="J11" i="59"/>
  <c r="K11" i="59"/>
  <c r="L11" i="59"/>
  <c r="M11" i="59"/>
  <c r="N11" i="59"/>
  <c r="O11" i="59"/>
  <c r="P11" i="59"/>
  <c r="E11" i="59"/>
  <c r="R16" i="58" l="1"/>
  <c r="R57" i="58" l="1"/>
  <c r="R67" i="58"/>
  <c r="D83" i="58"/>
  <c r="R52" i="58"/>
  <c r="R18" i="58" l="1"/>
  <c r="D21" i="59" l="1"/>
  <c r="E21" i="59"/>
  <c r="F21" i="59"/>
  <c r="G21" i="59"/>
  <c r="H21" i="59"/>
  <c r="I21" i="59"/>
  <c r="J21" i="59"/>
  <c r="K21" i="59"/>
  <c r="L21" i="59"/>
  <c r="M21" i="59"/>
  <c r="N21" i="59"/>
  <c r="O21" i="59"/>
  <c r="P21" i="59"/>
  <c r="D22" i="59"/>
  <c r="E22" i="59"/>
  <c r="F22" i="59"/>
  <c r="G22" i="59"/>
  <c r="I22" i="59"/>
  <c r="J22" i="59"/>
  <c r="K22" i="59"/>
  <c r="L22" i="59"/>
  <c r="M22" i="59"/>
  <c r="N22" i="59"/>
  <c r="O22" i="59"/>
  <c r="P22" i="59"/>
  <c r="D23" i="59"/>
  <c r="E23" i="59"/>
  <c r="F23" i="59"/>
  <c r="G23" i="59"/>
  <c r="H23" i="59"/>
  <c r="I23" i="59"/>
  <c r="J23" i="59"/>
  <c r="K23" i="59"/>
  <c r="L23" i="59"/>
  <c r="M23" i="59"/>
  <c r="N23" i="59"/>
  <c r="O23" i="59"/>
  <c r="P23" i="59"/>
  <c r="O24" i="59" l="1"/>
  <c r="O25" i="59" s="1"/>
  <c r="J24" i="59"/>
  <c r="J25" i="59" s="1"/>
  <c r="G24" i="59"/>
  <c r="G25" i="59" s="1"/>
  <c r="F24" i="59"/>
  <c r="F25" i="59" s="1"/>
  <c r="K24" i="59"/>
  <c r="K25" i="59" s="1"/>
  <c r="N24" i="59"/>
  <c r="N25" i="59" s="1"/>
  <c r="P24" i="59"/>
  <c r="P25" i="59" s="1"/>
  <c r="L24" i="59"/>
  <c r="L25" i="59" s="1"/>
  <c r="D24" i="59"/>
  <c r="D25" i="59" s="1"/>
  <c r="M24" i="59"/>
  <c r="M25" i="59" s="1"/>
  <c r="I24" i="59"/>
  <c r="I25" i="59" s="1"/>
  <c r="E24" i="59"/>
  <c r="E25" i="59" s="1"/>
  <c r="F8" i="59"/>
  <c r="E8" i="59"/>
  <c r="E16" i="59" s="1"/>
  <c r="Q9" i="59"/>
  <c r="D19" i="58"/>
  <c r="R66" i="58"/>
  <c r="R17" i="58"/>
  <c r="D15" i="58"/>
  <c r="D65" i="58"/>
  <c r="D62" i="58"/>
  <c r="D30" i="58"/>
  <c r="D21" i="58"/>
  <c r="D24" i="58"/>
  <c r="D80" i="58" l="1"/>
  <c r="D8" i="58"/>
  <c r="D58" i="58"/>
  <c r="D41" i="58" l="1"/>
  <c r="D32" i="58"/>
  <c r="D12" i="58"/>
  <c r="F12" i="58"/>
  <c r="F8" i="58"/>
  <c r="D75" i="58" l="1"/>
  <c r="D85" i="58" s="1"/>
  <c r="C23" i="59"/>
  <c r="C12" i="59"/>
  <c r="C13" i="59"/>
  <c r="C10" i="59"/>
  <c r="C9" i="59"/>
  <c r="C21" i="59" l="1"/>
  <c r="H22" i="59"/>
  <c r="H24" i="59" s="1"/>
  <c r="H25" i="59" s="1"/>
  <c r="H11" i="59"/>
  <c r="C22" i="59"/>
  <c r="C8" i="59"/>
  <c r="G8" i="59"/>
  <c r="C11" i="59"/>
  <c r="Q10" i="59"/>
  <c r="Q23" i="59"/>
  <c r="Q13" i="59"/>
  <c r="Q12" i="59"/>
  <c r="P8" i="59"/>
  <c r="O8" i="59"/>
  <c r="M8" i="59"/>
  <c r="L8" i="59"/>
  <c r="K8" i="59"/>
  <c r="I8" i="59"/>
  <c r="H8" i="59"/>
  <c r="R10" i="58"/>
  <c r="R9" i="58"/>
  <c r="Q8" i="58"/>
  <c r="P8" i="58"/>
  <c r="O8" i="58"/>
  <c r="N8" i="58"/>
  <c r="M8" i="58"/>
  <c r="L8" i="58"/>
  <c r="K8" i="58"/>
  <c r="J8" i="58"/>
  <c r="I8" i="58"/>
  <c r="H8" i="58"/>
  <c r="G8" i="58"/>
  <c r="R11" i="58"/>
  <c r="Q12" i="58"/>
  <c r="P12" i="58"/>
  <c r="O12" i="58"/>
  <c r="N12" i="58"/>
  <c r="M12" i="58"/>
  <c r="L12" i="58"/>
  <c r="K12" i="58"/>
  <c r="J12" i="58"/>
  <c r="I12" i="58"/>
  <c r="H12" i="58"/>
  <c r="G12" i="58"/>
  <c r="R14" i="58"/>
  <c r="R13" i="58"/>
  <c r="R29" i="58"/>
  <c r="R28" i="58"/>
  <c r="R27" i="58"/>
  <c r="R26" i="58"/>
  <c r="R25" i="58"/>
  <c r="R31" i="58"/>
  <c r="R44" i="58"/>
  <c r="R43" i="58"/>
  <c r="R42" i="58"/>
  <c r="R51" i="58"/>
  <c r="R50" i="58"/>
  <c r="R61" i="58"/>
  <c r="R60" i="58"/>
  <c r="R59" i="58"/>
  <c r="R64" i="58"/>
  <c r="R63" i="58"/>
  <c r="R69" i="58"/>
  <c r="R65" i="58" s="1"/>
  <c r="R73" i="58"/>
  <c r="R71" i="58"/>
  <c r="H80" i="58"/>
  <c r="H85" i="58" s="1"/>
  <c r="G80" i="58"/>
  <c r="G85" i="58" s="1"/>
  <c r="R85" i="58" s="1"/>
  <c r="R24" i="58" l="1"/>
  <c r="C24" i="59"/>
  <c r="C25" i="59" s="1"/>
  <c r="Q11" i="59"/>
  <c r="Q21" i="59"/>
  <c r="Q22" i="59"/>
  <c r="C16" i="59"/>
  <c r="J8" i="59"/>
  <c r="N8" i="59"/>
  <c r="R8" i="58"/>
  <c r="R12" i="58"/>
  <c r="Q24" i="59" l="1"/>
  <c r="Q25" i="59" s="1"/>
  <c r="Q8" i="59"/>
  <c r="R62" i="58"/>
  <c r="T82" i="58"/>
</calcChain>
</file>

<file path=xl/comments1.xml><?xml version="1.0" encoding="utf-8"?>
<comments xmlns="http://schemas.openxmlformats.org/spreadsheetml/2006/main">
  <authors>
    <author>USER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Хрыкин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ЭНЕРГИЯ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Теплосервис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Виктория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НТВ +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НТВ+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Калинин
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Налисник</t>
        </r>
      </text>
    </comment>
  </commentList>
</comments>
</file>

<file path=xl/sharedStrings.xml><?xml version="1.0" encoding="utf-8"?>
<sst xmlns="http://schemas.openxmlformats.org/spreadsheetml/2006/main" count="164" uniqueCount="135">
  <si>
    <t xml:space="preserve">Оплата труда гражданского персонала </t>
  </si>
  <si>
    <t>Услуги связи:</t>
  </si>
  <si>
    <t>ИТОГО</t>
  </si>
  <si>
    <t>211 01</t>
  </si>
  <si>
    <t>213 00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</si>
  <si>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</si>
  <si>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</si>
  <si>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</si>
  <si>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</si>
  <si>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</si>
  <si>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</si>
  <si>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</si>
  <si>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</si>
  <si>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июль</t>
  </si>
  <si>
    <t>октябрь</t>
  </si>
  <si>
    <t>ноябрь</t>
  </si>
  <si>
    <t>декабрь</t>
  </si>
  <si>
    <t>Наименование расходов</t>
  </si>
  <si>
    <t>медикаменты, перевязочные средства и прочие лечебные расходы</t>
  </si>
  <si>
    <t>приобретение хозяйственных товаров</t>
  </si>
  <si>
    <t>прочие услуги</t>
  </si>
  <si>
    <t>медицинские услуги и санитарно-эпидемиологические работы и услуги</t>
  </si>
  <si>
    <t>противопожарные мероприятия, связанные с содержанием имущества</t>
  </si>
  <si>
    <t>прочее техническое обслуживание</t>
  </si>
  <si>
    <t xml:space="preserve">Водоснабжение и водоотведение </t>
  </si>
  <si>
    <t>Суб КЭСР</t>
  </si>
  <si>
    <t>Начисления на выплаты по оплате труда (30,2%)</t>
  </si>
  <si>
    <t>ОВО ОМВД РФ по г.Когалыму (кнопка)</t>
  </si>
  <si>
    <t>иные работники</t>
  </si>
  <si>
    <t>воспитатели, учителя</t>
  </si>
  <si>
    <t xml:space="preserve"> Субсидия на финансовое обеспечение муниципального задания на оказание муниципальных услуг (выполнение работ)</t>
  </si>
  <si>
    <t>Затраты на содержание недвижимого имущества и особо ценного движимого имущества</t>
  </si>
  <si>
    <t>в этой форме не должно быть копеек, поэтому  не ставте % формулы, все суммы вбивайте вручную.</t>
  </si>
  <si>
    <t>212 02</t>
  </si>
  <si>
    <t>Суточные при служебных командировках</t>
  </si>
  <si>
    <t>Содержание в чистоте помещений, зданий, дворов и иного имущества</t>
  </si>
  <si>
    <t>Текущий ремонт, техническое обслуживание, техническая поддержка вычислительной техники (в т.ч. заправка картриджей) и систем передач</t>
  </si>
  <si>
    <t>Сопровождение (в т. ч. информационное) программных продуктов</t>
  </si>
  <si>
    <t>ВСЕГО</t>
  </si>
  <si>
    <r>
      <t xml:space="preserve">Внимание - </t>
    </r>
    <r>
      <rPr>
        <b/>
        <sz val="12"/>
        <rFont val="Times New Roman"/>
        <family val="1"/>
        <charset val="204"/>
      </rPr>
      <t>налог на имущество</t>
    </r>
    <r>
      <rPr>
        <sz val="11"/>
        <rFont val="Times New Roman"/>
        <family val="1"/>
        <charset val="204"/>
      </rPr>
      <t>-Затраты на содержание недвижимого имущества и особо ценного движимого имущества</t>
    </r>
  </si>
  <si>
    <t>Налог на имущество</t>
  </si>
  <si>
    <t>Проезд в отпуск и обратно</t>
  </si>
  <si>
    <t>Компенсация стоимости путёвок на санаторно-курортное лечение</t>
  </si>
  <si>
    <t>лимит</t>
  </si>
  <si>
    <t>Утверждено</t>
  </si>
  <si>
    <t>Дератизация, дезинсекция</t>
  </si>
  <si>
    <t>Уборка снега</t>
  </si>
  <si>
    <t>ТО компьютерной и копировальной техники</t>
  </si>
  <si>
    <t>ТО швейного оборудования</t>
  </si>
  <si>
    <t>Тех.эксп. эл.оборудования</t>
  </si>
  <si>
    <t>Тек.ремонт и ТО инженерных сетей</t>
  </si>
  <si>
    <t>Сервисное обслуживание холодильного оборудования</t>
  </si>
  <si>
    <t>ТО систем охран.пож.сигнал.,оповещ. и упр. эвакуации людей при пожаре</t>
  </si>
  <si>
    <t>ТО устройства объектового оконечного радиоканального "Стрелец-Мониторинг"</t>
  </si>
  <si>
    <t>Сопровождение программных продуктов(УРМ СА "Бюджет")</t>
  </si>
  <si>
    <t>Сопровождение программных продуктов(1С)</t>
  </si>
  <si>
    <t>Приобретение программного обеспечения для управления Сертификатом по тарифному плану "Квалифицированный Классик"</t>
  </si>
  <si>
    <t>Лабораторно-инструмент.обследования</t>
  </si>
  <si>
    <t>Периодический медосмотр</t>
  </si>
  <si>
    <t>Охрана объекта</t>
  </si>
  <si>
    <t>Контур-Экстерн</t>
  </si>
  <si>
    <t>200 20 0009</t>
  </si>
  <si>
    <t>200 20 0001</t>
  </si>
  <si>
    <t>ПАО "Ростелеком"</t>
  </si>
  <si>
    <t>Абонентское обслуживание по тарифному плану (Квалифицированный классик (223-ФЗ))</t>
  </si>
  <si>
    <t xml:space="preserve">Потребление тепловой энергии </t>
  </si>
  <si>
    <t>Потребление электроэнергии</t>
  </si>
  <si>
    <t>Горячее водоснабжение</t>
  </si>
  <si>
    <t>Приобретение программного обеспечения для ЭВМ "Контур-Экстерн" по тарифному плану "ЮЛ Бюджетник Плюс", с применением встроенных в сертификат СКЗИ "Крипто Про CSP 3.6" - продление</t>
  </si>
  <si>
    <t>Калибровка манометров</t>
  </si>
  <si>
    <t>ТО систем видеонаблюдения</t>
  </si>
  <si>
    <t>221.00.00</t>
  </si>
  <si>
    <t>223.01.00</t>
  </si>
  <si>
    <t>223.02.00</t>
  </si>
  <si>
    <t>223.03.00</t>
  </si>
  <si>
    <t>225.01.00</t>
  </si>
  <si>
    <t>225.02.01</t>
  </si>
  <si>
    <t>225.02.02</t>
  </si>
  <si>
    <t>225.05.00</t>
  </si>
  <si>
    <t>226.01.01</t>
  </si>
  <si>
    <t>226.01.02</t>
  </si>
  <si>
    <t>226.06.00</t>
  </si>
  <si>
    <t>226.10.00</t>
  </si>
  <si>
    <t>226.05.00</t>
  </si>
  <si>
    <t>211.01.00</t>
  </si>
  <si>
    <t>213.00.00</t>
  </si>
  <si>
    <t>212.03.00</t>
  </si>
  <si>
    <t>212.05.00</t>
  </si>
  <si>
    <t>225.07.00</t>
  </si>
  <si>
    <t>Субсидии на иные цели</t>
  </si>
  <si>
    <t>Суб КОСГУ</t>
  </si>
  <si>
    <t>Организация питания учащихся</t>
  </si>
  <si>
    <t>Сервисное обслуживание и обновление программного обеспечения VipNetClient</t>
  </si>
  <si>
    <t>приобретение прочих ТМЦ</t>
  </si>
  <si>
    <t>руб.</t>
  </si>
  <si>
    <t>Субсидия на выплату единовременного денежного вознаграждения при прекращении трудовых отношений и выходе на пенсию (200.20.0009)</t>
  </si>
  <si>
    <t>Субсидия на выплаты социального характера, гарантий и компенсаций работникам бюджетных и автономных учреждений города Когалыма (200.20.0008)</t>
  </si>
  <si>
    <t>Отчисление профсоюзам 0,15%</t>
  </si>
  <si>
    <t>ТО СКУД</t>
  </si>
  <si>
    <t>ТО противопожарных дверей</t>
  </si>
  <si>
    <t>другие расходы по содержанию имущества</t>
  </si>
  <si>
    <t>Сервисное обслуживание процесса обслуживания ИАС "Аверс: Порталы и сайты организаций системы образования"</t>
  </si>
  <si>
    <t>Сервисное обслуживание ИАС "Аверс:БИБЛИОТЕКА"</t>
  </si>
  <si>
    <t>приобретение СИЗ</t>
  </si>
  <si>
    <t>Земельный налог</t>
  </si>
  <si>
    <t>291.00.00</t>
  </si>
  <si>
    <t>345.00.00</t>
  </si>
  <si>
    <t>346.07.00</t>
  </si>
  <si>
    <t>346.03.00</t>
  </si>
  <si>
    <t>341.00.00</t>
  </si>
  <si>
    <t>297.02.00</t>
  </si>
  <si>
    <t>Обращение с ТКО</t>
  </si>
  <si>
    <t>223.04.00</t>
  </si>
  <si>
    <t>ТО металлодетекторов</t>
  </si>
  <si>
    <t>РАСПРЕДЕЛЕНИЕ СРЕДСТВ  БЮДЖЕТА ГОРОДА НА 2021, 2022, 2023 год</t>
  </si>
  <si>
    <t>ИТОГО 2021 год</t>
  </si>
  <si>
    <t>ИТОГО 2022 год</t>
  </si>
  <si>
    <t>ИТОГО 2023 год</t>
  </si>
  <si>
    <t xml:space="preserve">Организация питания (5-11) </t>
  </si>
  <si>
    <t>РАСПРЕДЕЛЕНИЕ СРЕДСТВ  БЮДЖЕТА ГОРОДА НА 2021, 2022,2023 год</t>
  </si>
  <si>
    <t>Субсидия на отчисления первичной профсоюзной организации для проведения культурно-массовой, физкультурно-оздоровительной и иной работы в размере не менее 0,15% от объема ассигнований, направляемых на фонд оплаты труда (200.20.0016)</t>
  </si>
  <si>
    <t>Муниципальное автономное общеобразовательное учреждение "Средняя общеобразовательная школа № 5" города Когалыма</t>
  </si>
  <si>
    <t>Изготовление сертификата ключа (Квалифицированный сертификат Стандарт VipNet+)</t>
  </si>
  <si>
    <t>Формирование квалифицированного сертификата ключа ЭП (ЭП в УРМ АС "Бюджет", 223-ФЗ)</t>
  </si>
  <si>
    <t>Приобретение программного обеспечения Сканер-ВС,  IIO VipNet Client4.x
ue Windows (KC3) (РИС ГИА)</t>
  </si>
  <si>
    <t>Приобретение программного обеспечения Сканер-ВС,  IIO VipNet Client4.x</t>
  </si>
  <si>
    <t>Сопровождение ИАС "Аверс" Сводная отчетность"Сопровождение ИАС "Аверс" Зачисление в ОУ"</t>
  </si>
  <si>
    <t xml:space="preserve">Информационные услуги(Гарант) </t>
  </si>
  <si>
    <t>ТО обслуживание внутреннего пожарного водопровода</t>
  </si>
  <si>
    <t>Мини АТС</t>
  </si>
  <si>
    <t>Gриобретение программного обеспечения и неисключительных (лицензионных) прав на программное обеспечение и базы данных</t>
  </si>
  <si>
    <t>Директор МАОУ "Средняя школа № 5" ___________________________________________Заремский П.И.</t>
  </si>
  <si>
    <t>Главный бухгалтер__________________________________Алькин А.И.</t>
  </si>
  <si>
    <t xml:space="preserve">Директор МАОУ "Средняя школа № 5"__________________________   Заремский П.И.                 </t>
  </si>
  <si>
    <t>Главный бухгалтер                          __________________  Алькин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</si>
</sst>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_р_._-;\-* #,##0_р_._-;_-* &quot;-&quot;??_р_._-;_-@_-"/>
    <numFmt numFmtId="167" formatCode="#,##0.0"/>
    <numFmt numFmtId="168" formatCode="#,##0.00_ ;\-#,##0.00\ "/>
  </numFmts>
  <fonts count="3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5" fillId="0" borderId="0"/>
    <xf numFmtId="0" fontId="25" fillId="0" borderId="0"/>
    <xf numFmtId="164" fontId="26" fillId="0" borderId="0" applyFont="0" applyFill="0" applyBorder="0" applyAlignment="0" applyProtection="0"/>
  </cellStyleXfs>
  <cellXfs count="152">
    <xf numFmtId="0" fontId="0" fillId="0" borderId="0" xfId="0"/>
    <xf numFmtId="0" fontId="21" fillId="0" borderId="0" xfId="0" applyFont="1" applyFill="1" applyBorder="1" applyAlignment="1">
      <alignment horizontal="center" vertical="center"/>
    </xf>
    <xf numFmtId="4" fontId="21" fillId="0" borderId="0" xfId="0" applyNumberFormat="1" applyFont="1" applyFill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4" fontId="21" fillId="0" borderId="0" xfId="0" applyNumberFormat="1" applyFont="1" applyFill="1" applyAlignment="1">
      <alignment horizontal="center" vertical="center"/>
    </xf>
    <xf numFmtId="165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1" fillId="24" borderId="0" xfId="0" applyFont="1" applyFill="1" applyAlignment="1">
      <alignment horizontal="center" vertical="center"/>
    </xf>
    <xf numFmtId="0" fontId="20" fillId="25" borderId="0" xfId="0" applyFont="1" applyFill="1" applyAlignment="1">
      <alignment horizontal="center" vertical="center"/>
    </xf>
    <xf numFmtId="0" fontId="21" fillId="25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/>
    </xf>
    <xf numFmtId="49" fontId="21" fillId="0" borderId="11" xfId="36" applyNumberFormat="1" applyFont="1" applyFill="1" applyBorder="1" applyAlignment="1">
      <alignment horizontal="center" vertical="center"/>
    </xf>
    <xf numFmtId="49" fontId="20" fillId="0" borderId="11" xfId="36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164" fontId="21" fillId="0" borderId="10" xfId="47" applyFont="1" applyFill="1" applyBorder="1" applyAlignment="1">
      <alignment horizontal="center" vertical="center"/>
    </xf>
    <xf numFmtId="164" fontId="24" fillId="0" borderId="10" xfId="47" applyFont="1" applyFill="1" applyBorder="1" applyAlignment="1">
      <alignment horizontal="center" vertical="center" wrapText="1"/>
    </xf>
    <xf numFmtId="164" fontId="24" fillId="0" borderId="10" xfId="47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21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3" fontId="20" fillId="0" borderId="10" xfId="0" applyNumberFormat="1" applyFont="1" applyFill="1" applyBorder="1" applyAlignment="1">
      <alignment horizontal="center" vertical="center"/>
    </xf>
    <xf numFmtId="164" fontId="21" fillId="0" borderId="11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3" fontId="20" fillId="0" borderId="11" xfId="0" applyNumberFormat="1" applyFont="1" applyFill="1" applyBorder="1" applyAlignment="1">
      <alignment horizontal="right" vertical="center" wrapText="1"/>
    </xf>
    <xf numFmtId="3" fontId="22" fillId="0" borderId="11" xfId="0" applyNumberFormat="1" applyFont="1" applyFill="1" applyBorder="1" applyAlignment="1">
      <alignment horizontal="right" vertical="center" wrapText="1"/>
    </xf>
    <xf numFmtId="166" fontId="20" fillId="0" borderId="10" xfId="47" applyNumberFormat="1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horizontal="left" vertical="center"/>
    </xf>
    <xf numFmtId="2" fontId="22" fillId="0" borderId="11" xfId="37" applyNumberFormat="1" applyFont="1" applyFill="1" applyBorder="1" applyAlignment="1">
      <alignment horizontal="left" vertical="center" wrapText="1"/>
    </xf>
    <xf numFmtId="3" fontId="23" fillId="0" borderId="11" xfId="0" applyNumberFormat="1" applyFont="1" applyFill="1" applyBorder="1" applyAlignment="1">
      <alignment horizontal="right" vertical="center" wrapText="1" indent="1"/>
    </xf>
    <xf numFmtId="3" fontId="21" fillId="0" borderId="0" xfId="0" applyNumberFormat="1" applyFont="1" applyFill="1" applyAlignment="1">
      <alignment horizontal="right" vertical="center" indent="1"/>
    </xf>
    <xf numFmtId="3" fontId="27" fillId="0" borderId="0" xfId="0" applyNumberFormat="1" applyFont="1" applyFill="1" applyAlignment="1">
      <alignment horizontal="right" vertical="center" indent="1"/>
    </xf>
    <xf numFmtId="3" fontId="20" fillId="0" borderId="10" xfId="0" applyNumberFormat="1" applyFont="1" applyFill="1" applyBorder="1" applyAlignment="1">
      <alignment horizontal="right" vertical="center" indent="1"/>
    </xf>
    <xf numFmtId="3" fontId="23" fillId="0" borderId="11" xfId="0" applyNumberFormat="1" applyFont="1" applyFill="1" applyBorder="1" applyAlignment="1">
      <alignment horizontal="right" wrapText="1" indent="1"/>
    </xf>
    <xf numFmtId="3" fontId="21" fillId="0" borderId="11" xfId="0" applyNumberFormat="1" applyFont="1" applyFill="1" applyBorder="1" applyAlignment="1">
      <alignment horizontal="right" vertical="center" indent="1"/>
    </xf>
    <xf numFmtId="3" fontId="21" fillId="0" borderId="11" xfId="36" applyNumberFormat="1" applyFont="1" applyFill="1" applyBorder="1" applyAlignment="1">
      <alignment horizontal="right" vertical="center" indent="1"/>
    </xf>
    <xf numFmtId="3" fontId="22" fillId="0" borderId="11" xfId="37" applyNumberFormat="1" applyFont="1" applyFill="1" applyBorder="1" applyAlignment="1">
      <alignment horizontal="right" vertical="center" wrapText="1" indent="1"/>
    </xf>
    <xf numFmtId="3" fontId="21" fillId="0" borderId="11" xfId="47" applyNumberFormat="1" applyFont="1" applyFill="1" applyBorder="1" applyAlignment="1">
      <alignment horizontal="right" indent="1"/>
    </xf>
    <xf numFmtId="3" fontId="24" fillId="0" borderId="10" xfId="47" applyNumberFormat="1" applyFont="1" applyFill="1" applyBorder="1" applyAlignment="1">
      <alignment horizontal="right" vertical="center" indent="1"/>
    </xf>
    <xf numFmtId="164" fontId="21" fillId="0" borderId="0" xfId="0" applyNumberFormat="1" applyFont="1" applyFill="1" applyAlignment="1">
      <alignment horizontal="center" vertical="center"/>
    </xf>
    <xf numFmtId="3" fontId="23" fillId="0" borderId="11" xfId="37" applyNumberFormat="1" applyFont="1" applyFill="1" applyBorder="1" applyAlignment="1">
      <alignment horizontal="right" vertical="center" wrapText="1" indent="1"/>
    </xf>
    <xf numFmtId="3" fontId="21" fillId="0" borderId="0" xfId="0" applyNumberFormat="1" applyFont="1" applyFill="1" applyAlignment="1">
      <alignment horizontal="left" vertical="center"/>
    </xf>
    <xf numFmtId="3" fontId="20" fillId="0" borderId="0" xfId="0" applyNumberFormat="1" applyFont="1" applyFill="1" applyAlignment="1">
      <alignment horizontal="right" vertical="center"/>
    </xf>
    <xf numFmtId="167" fontId="20" fillId="0" borderId="0" xfId="0" applyNumberFormat="1" applyFont="1" applyFill="1" applyAlignment="1">
      <alignment horizontal="right" vertical="center"/>
    </xf>
    <xf numFmtId="165" fontId="23" fillId="0" borderId="0" xfId="0" applyNumberFormat="1" applyFont="1" applyFill="1" applyAlignment="1">
      <alignment horizontal="center" vertical="center"/>
    </xf>
    <xf numFmtId="164" fontId="27" fillId="0" borderId="0" xfId="0" applyNumberFormat="1" applyFont="1" applyFill="1" applyAlignment="1">
      <alignment horizontal="center" vertical="center"/>
    </xf>
    <xf numFmtId="0" fontId="22" fillId="0" borderId="11" xfId="0" applyFont="1" applyFill="1" applyBorder="1" applyAlignment="1">
      <alignment horizontal="left" vertical="center" wrapText="1"/>
    </xf>
    <xf numFmtId="3" fontId="22" fillId="0" borderId="11" xfId="0" applyNumberFormat="1" applyFont="1" applyFill="1" applyBorder="1" applyAlignment="1">
      <alignment horizontal="right" wrapText="1" indent="1"/>
    </xf>
    <xf numFmtId="164" fontId="33" fillId="0" borderId="10" xfId="47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left" vertical="center" wrapText="1"/>
    </xf>
    <xf numFmtId="3" fontId="34" fillId="0" borderId="11" xfId="0" applyNumberFormat="1" applyFont="1" applyFill="1" applyBorder="1" applyAlignment="1">
      <alignment horizontal="right" vertical="center" wrapText="1" indent="1"/>
    </xf>
    <xf numFmtId="164" fontId="32" fillId="0" borderId="10" xfId="47" applyFont="1" applyFill="1" applyBorder="1" applyAlignment="1">
      <alignment horizontal="center" vertical="center"/>
    </xf>
    <xf numFmtId="164" fontId="35" fillId="0" borderId="10" xfId="47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31" fillId="26" borderId="11" xfId="0" applyFont="1" applyFill="1" applyBorder="1" applyAlignment="1">
      <alignment horizontal="left" vertical="center" wrapText="1"/>
    </xf>
    <xf numFmtId="3" fontId="32" fillId="26" borderId="10" xfId="47" applyNumberFormat="1" applyFont="1" applyFill="1" applyBorder="1" applyAlignment="1">
      <alignment horizontal="right" vertical="center" indent="1"/>
    </xf>
    <xf numFmtId="49" fontId="31" fillId="26" borderId="11" xfId="0" applyNumberFormat="1" applyFont="1" applyFill="1" applyBorder="1" applyAlignment="1">
      <alignment horizontal="center" vertical="center"/>
    </xf>
    <xf numFmtId="164" fontId="32" fillId="26" borderId="10" xfId="47" applyFont="1" applyFill="1" applyBorder="1" applyAlignment="1">
      <alignment horizontal="center" vertical="center"/>
    </xf>
    <xf numFmtId="164" fontId="35" fillId="26" borderId="10" xfId="47" applyFont="1" applyFill="1" applyBorder="1" applyAlignment="1">
      <alignment horizontal="center" vertical="center" wrapText="1"/>
    </xf>
    <xf numFmtId="49" fontId="31" fillId="0" borderId="11" xfId="0" applyNumberFormat="1" applyFont="1" applyFill="1" applyBorder="1" applyAlignment="1">
      <alignment horizontal="center" vertical="center"/>
    </xf>
    <xf numFmtId="0" fontId="36" fillId="26" borderId="11" xfId="0" applyFont="1" applyFill="1" applyBorder="1" applyAlignment="1">
      <alignment horizontal="left" vertical="center" wrapText="1"/>
    </xf>
    <xf numFmtId="3" fontId="36" fillId="26" borderId="11" xfId="0" applyNumberFormat="1" applyFont="1" applyFill="1" applyBorder="1" applyAlignment="1">
      <alignment horizontal="right" vertical="center" wrapText="1" indent="1"/>
    </xf>
    <xf numFmtId="49" fontId="31" fillId="26" borderId="11" xfId="38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49" fontId="37" fillId="0" borderId="0" xfId="0" applyNumberFormat="1" applyFont="1" applyFill="1" applyAlignment="1">
      <alignment horizontal="left"/>
    </xf>
    <xf numFmtId="0" fontId="37" fillId="0" borderId="0" xfId="0" applyFont="1" applyAlignment="1"/>
    <xf numFmtId="0" fontId="37" fillId="0" borderId="0" xfId="0" applyFont="1" applyFill="1" applyAlignment="1">
      <alignment horizontal="center" vertical="center"/>
    </xf>
    <xf numFmtId="4" fontId="37" fillId="0" borderId="0" xfId="0" applyNumberFormat="1" applyFont="1" applyFill="1" applyAlignment="1">
      <alignment horizontal="center" vertical="center"/>
    </xf>
    <xf numFmtId="165" fontId="37" fillId="0" borderId="0" xfId="0" applyNumberFormat="1" applyFont="1" applyFill="1" applyAlignment="1">
      <alignment horizontal="center" vertical="center"/>
    </xf>
    <xf numFmtId="4" fontId="37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Alignment="1">
      <alignment horizontal="left" vertical="center"/>
    </xf>
    <xf numFmtId="164" fontId="38" fillId="26" borderId="10" xfId="47" applyFont="1" applyFill="1" applyBorder="1" applyAlignment="1">
      <alignment horizontal="center" vertical="center"/>
    </xf>
    <xf numFmtId="164" fontId="38" fillId="0" borderId="10" xfId="47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center" vertical="center" wrapText="1"/>
    </xf>
    <xf numFmtId="0" fontId="22" fillId="27" borderId="11" xfId="0" applyFont="1" applyFill="1" applyBorder="1" applyAlignment="1">
      <alignment horizontal="left" vertical="center" wrapText="1"/>
    </xf>
    <xf numFmtId="3" fontId="21" fillId="27" borderId="10" xfId="47" applyNumberFormat="1" applyFont="1" applyFill="1" applyBorder="1" applyAlignment="1">
      <alignment horizontal="right" indent="1"/>
    </xf>
    <xf numFmtId="49" fontId="20" fillId="27" borderId="11" xfId="0" applyNumberFormat="1" applyFont="1" applyFill="1" applyBorder="1" applyAlignment="1">
      <alignment horizontal="center" vertical="center"/>
    </xf>
    <xf numFmtId="164" fontId="24" fillId="27" borderId="10" xfId="47" applyFont="1" applyFill="1" applyBorder="1" applyAlignment="1">
      <alignment horizontal="center" vertical="center" wrapText="1"/>
    </xf>
    <xf numFmtId="3" fontId="22" fillId="27" borderId="11" xfId="0" applyNumberFormat="1" applyFont="1" applyFill="1" applyBorder="1" applyAlignment="1">
      <alignment horizontal="right" vertical="center" wrapText="1" indent="1"/>
    </xf>
    <xf numFmtId="164" fontId="21" fillId="27" borderId="10" xfId="47" applyFont="1" applyFill="1" applyBorder="1" applyAlignment="1">
      <alignment horizontal="center" vertical="center"/>
    </xf>
    <xf numFmtId="0" fontId="20" fillId="27" borderId="10" xfId="0" applyFont="1" applyFill="1" applyBorder="1" applyAlignment="1">
      <alignment horizontal="left" vertical="center" wrapText="1"/>
    </xf>
    <xf numFmtId="0" fontId="20" fillId="27" borderId="11" xfId="0" applyFont="1" applyFill="1" applyBorder="1" applyAlignment="1">
      <alignment horizontal="left" vertical="center" wrapText="1"/>
    </xf>
    <xf numFmtId="3" fontId="21" fillId="27" borderId="10" xfId="47" applyNumberFormat="1" applyFont="1" applyFill="1" applyBorder="1" applyAlignment="1">
      <alignment horizontal="right" vertical="center" indent="1"/>
    </xf>
    <xf numFmtId="0" fontId="20" fillId="27" borderId="11" xfId="0" applyFont="1" applyFill="1" applyBorder="1" applyAlignment="1">
      <alignment horizontal="left" vertical="center"/>
    </xf>
    <xf numFmtId="0" fontId="20" fillId="27" borderId="11" xfId="0" applyFont="1" applyFill="1" applyBorder="1" applyAlignment="1">
      <alignment horizontal="center" vertical="center"/>
    </xf>
    <xf numFmtId="49" fontId="20" fillId="27" borderId="11" xfId="36" applyNumberFormat="1" applyFont="1" applyFill="1" applyBorder="1" applyAlignment="1">
      <alignment horizontal="center" vertical="center"/>
    </xf>
    <xf numFmtId="164" fontId="24" fillId="27" borderId="10" xfId="47" applyFont="1" applyFill="1" applyBorder="1" applyAlignment="1">
      <alignment horizontal="center" vertical="center"/>
    </xf>
    <xf numFmtId="166" fontId="20" fillId="27" borderId="10" xfId="0" applyNumberFormat="1" applyFont="1" applyFill="1" applyBorder="1" applyAlignment="1">
      <alignment horizontal="right" vertical="center" wrapText="1"/>
    </xf>
    <xf numFmtId="164" fontId="21" fillId="27" borderId="10" xfId="0" applyNumberFormat="1" applyFont="1" applyFill="1" applyBorder="1" applyAlignment="1">
      <alignment horizontal="center" vertical="center" wrapText="1"/>
    </xf>
    <xf numFmtId="164" fontId="20" fillId="27" borderId="10" xfId="0" applyNumberFormat="1" applyFont="1" applyFill="1" applyBorder="1" applyAlignment="1">
      <alignment horizontal="right" vertical="center" wrapText="1"/>
    </xf>
    <xf numFmtId="3" fontId="20" fillId="27" borderId="11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1" fillId="26" borderId="10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vertical="center" wrapText="1"/>
    </xf>
    <xf numFmtId="0" fontId="36" fillId="26" borderId="10" xfId="0" applyFont="1" applyFill="1" applyBorder="1" applyAlignment="1">
      <alignment vertical="center" wrapText="1"/>
    </xf>
    <xf numFmtId="0" fontId="22" fillId="27" borderId="10" xfId="0" applyFont="1" applyFill="1" applyBorder="1" applyAlignment="1">
      <alignment vertical="center" wrapText="1"/>
    </xf>
    <xf numFmtId="3" fontId="19" fillId="0" borderId="10" xfId="0" applyNumberFormat="1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164" fontId="20" fillId="27" borderId="10" xfId="47" applyNumberFormat="1" applyFont="1" applyFill="1" applyBorder="1" applyAlignment="1">
      <alignment horizontal="center" vertical="center"/>
    </xf>
    <xf numFmtId="164" fontId="24" fillId="27" borderId="10" xfId="47" applyNumberFormat="1" applyFont="1" applyFill="1" applyBorder="1" applyAlignment="1">
      <alignment horizontal="center" vertical="center" wrapText="1"/>
    </xf>
    <xf numFmtId="164" fontId="21" fillId="0" borderId="10" xfId="47" applyNumberFormat="1" applyFont="1" applyFill="1" applyBorder="1" applyAlignment="1">
      <alignment horizontal="center" vertical="center"/>
    </xf>
    <xf numFmtId="1" fontId="28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49" fontId="28" fillId="0" borderId="0" xfId="0" applyNumberFormat="1" applyFont="1" applyFill="1" applyAlignment="1"/>
    <xf numFmtId="49" fontId="28" fillId="0" borderId="0" xfId="0" applyNumberFormat="1" applyFont="1" applyFill="1" applyAlignment="1">
      <alignment horizontal="left"/>
    </xf>
    <xf numFmtId="3" fontId="28" fillId="0" borderId="0" xfId="0" applyNumberFormat="1" applyFont="1" applyFill="1" applyAlignment="1">
      <alignment horizontal="left" vertical="center" indent="1"/>
    </xf>
    <xf numFmtId="3" fontId="28" fillId="0" borderId="0" xfId="0" applyNumberFormat="1" applyFont="1" applyFill="1" applyAlignment="1">
      <alignment horizontal="right" vertical="center" indent="1"/>
    </xf>
    <xf numFmtId="164" fontId="20" fillId="27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2" fillId="26" borderId="0" xfId="0" applyFont="1" applyFill="1" applyAlignment="1">
      <alignment horizontal="center" vertical="center"/>
    </xf>
    <xf numFmtId="164" fontId="20" fillId="27" borderId="11" xfId="0" applyNumberFormat="1" applyFont="1" applyFill="1" applyBorder="1" applyAlignment="1">
      <alignment horizontal="left" vertical="center" wrapText="1"/>
    </xf>
    <xf numFmtId="164" fontId="20" fillId="27" borderId="10" xfId="47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3" fontId="23" fillId="0" borderId="11" xfId="0" applyNumberFormat="1" applyFont="1" applyFill="1" applyBorder="1" applyAlignment="1">
      <alignment horizontal="right" indent="1"/>
    </xf>
    <xf numFmtId="0" fontId="27" fillId="0" borderId="0" xfId="0" applyFont="1" applyFill="1" applyAlignment="1">
      <alignment horizontal="center" vertical="center"/>
    </xf>
    <xf numFmtId="43" fontId="21" fillId="0" borderId="0" xfId="0" applyNumberFormat="1" applyFont="1" applyFill="1" applyBorder="1" applyAlignment="1">
      <alignment horizontal="center" vertical="center"/>
    </xf>
    <xf numFmtId="168" fontId="21" fillId="27" borderId="10" xfId="47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0" fontId="20" fillId="27" borderId="10" xfId="0" applyFont="1" applyFill="1" applyBorder="1" applyAlignment="1">
      <alignment vertical="center" wrapText="1"/>
    </xf>
    <xf numFmtId="3" fontId="28" fillId="0" borderId="12" xfId="36" applyNumberFormat="1" applyFont="1" applyFill="1" applyBorder="1" applyAlignment="1">
      <alignment vertical="center" wrapText="1"/>
    </xf>
    <xf numFmtId="2" fontId="23" fillId="0" borderId="10" xfId="37" applyNumberFormat="1" applyFont="1" applyFill="1" applyBorder="1" applyAlignment="1">
      <alignment vertical="center" wrapText="1"/>
    </xf>
    <xf numFmtId="0" fontId="20" fillId="27" borderId="10" xfId="0" applyFont="1" applyFill="1" applyBorder="1" applyAlignment="1">
      <alignment vertical="center"/>
    </xf>
    <xf numFmtId="164" fontId="21" fillId="0" borderId="13" xfId="47" applyFont="1" applyFill="1" applyBorder="1" applyAlignment="1">
      <alignment horizontal="center" vertical="center"/>
    </xf>
    <xf numFmtId="164" fontId="21" fillId="0" borderId="12" xfId="47" applyFont="1" applyFill="1" applyBorder="1" applyAlignment="1">
      <alignment horizontal="center" vertical="center"/>
    </xf>
    <xf numFmtId="164" fontId="24" fillId="0" borderId="13" xfId="47" applyFont="1" applyFill="1" applyBorder="1" applyAlignment="1">
      <alignment horizontal="center" vertical="center" wrapText="1"/>
    </xf>
    <xf numFmtId="164" fontId="24" fillId="0" borderId="12" xfId="47" applyFont="1" applyFill="1" applyBorder="1" applyAlignment="1">
      <alignment horizontal="center" vertical="center" wrapText="1"/>
    </xf>
    <xf numFmtId="165" fontId="23" fillId="26" borderId="0" xfId="0" applyNumberFormat="1" applyFont="1" applyFill="1" applyAlignment="1">
      <alignment horizontal="center" vertical="center"/>
    </xf>
    <xf numFmtId="165" fontId="23" fillId="26" borderId="0" xfId="0" applyNumberFormat="1" applyFont="1" applyFill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7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1" fillId="0" borderId="13" xfId="36" applyNumberFormat="1" applyFont="1" applyFill="1" applyBorder="1" applyAlignment="1">
      <alignment horizontal="center" vertical="center"/>
    </xf>
    <xf numFmtId="49" fontId="21" fillId="0" borderId="12" xfId="36" applyNumberFormat="1" applyFont="1" applyFill="1" applyBorder="1" applyAlignment="1">
      <alignment horizontal="center" vertical="center"/>
    </xf>
  </cellXfs>
  <cellStyles count="48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 2" xfId="45"/>
    <cellStyle name="Обычный 2 3" xfId="46"/>
    <cellStyle name="Обычный_1412 расчеты к сметам  БЮДЖЕТ 2010 Малофеева" xfId="36"/>
    <cellStyle name="Обычный_расчеты к сметам  БЮДЖЕТ 2010  КАТЯ с НДС 3,9" xfId="37"/>
    <cellStyle name="Обычный_расчеты к сметам  БЮДЖЕТ 2010 новая 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Финансовый" xfId="47" builtinId="3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avbuh/Desktop/&#1056;&#1040;&#1041;&#1054;&#1058;&#1040;/&#1041;&#1070;&#1044;&#1046;&#1045;&#1058;/&#1041;&#1102;&#1076;&#1078;&#1077;&#1090;%202017/&#1060;&#1040;&#1050;&#1058;/14-12-2015_13-22-38/&#1057;&#1064;%201%20&#1043;&#1054;&#1058;&#1054;&#1042;&#1054;+&#1082;&#1091;&#1088;&#1089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3"/>
      <sheetName val="Лист1"/>
    </sheetNames>
    <sheetDataSet>
      <sheetData sheetId="0">
        <row r="33">
          <cell r="P33">
            <v>724059</v>
          </cell>
        </row>
        <row r="39">
          <cell r="P39">
            <v>550501.56000000006</v>
          </cell>
        </row>
        <row r="100">
          <cell r="P100">
            <v>926440</v>
          </cell>
        </row>
        <row r="103">
          <cell r="P103">
            <v>1749000</v>
          </cell>
        </row>
        <row r="108">
          <cell r="P108">
            <v>245000</v>
          </cell>
        </row>
        <row r="111">
          <cell r="P111">
            <v>279781.25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B1:U92"/>
  <sheetViews>
    <sheetView tabSelected="1" view="pageBreakPreview" zoomScale="80" zoomScaleSheetLayoutView="80" workbookViewId="0">
      <pane xSplit="5" ySplit="7" topLeftCell="F70" activePane="bottomRight" state="frozen"/>
      <selection pane="topRight" activeCell="E1" sqref="E1"/>
      <selection pane="bottomLeft" activeCell="A8" sqref="A8"/>
      <selection pane="bottomRight" activeCell="R91" sqref="R91"/>
    </sheetView>
  </sheetViews>
  <sheetFormatPr defaultRowHeight="12.75" outlineLevelCol="1" x14ac:dyDescent="0.2"/>
  <cols>
    <col min="1" max="1" width="0" style="4" hidden="1" customWidth="1"/>
    <col min="2" max="2" width="44.7109375" style="103" customWidth="1"/>
    <col min="3" max="3" width="13.5703125" style="7" hidden="1" customWidth="1" outlineLevel="1"/>
    <col min="4" max="4" width="15.42578125" style="39" hidden="1" customWidth="1" outlineLevel="1"/>
    <col min="5" max="5" width="13.85546875" style="3" customWidth="1" collapsed="1"/>
    <col min="6" max="6" width="17.42578125" style="3" customWidth="1"/>
    <col min="7" max="7" width="17.140625" style="7" customWidth="1"/>
    <col min="8" max="8" width="16.85546875" style="4" customWidth="1"/>
    <col min="9" max="9" width="17.140625" style="4" customWidth="1"/>
    <col min="10" max="10" width="20.42578125" style="4" customWidth="1"/>
    <col min="11" max="11" width="16.85546875" style="5" customWidth="1"/>
    <col min="12" max="12" width="17.7109375" style="6" customWidth="1"/>
    <col min="13" max="13" width="15.85546875" style="2" customWidth="1"/>
    <col min="14" max="14" width="16.28515625" style="2" customWidth="1"/>
    <col min="15" max="15" width="16.42578125" style="2" customWidth="1"/>
    <col min="16" max="16" width="22.140625" style="4" customWidth="1"/>
    <col min="17" max="17" width="17.28515625" style="4" customWidth="1"/>
    <col min="18" max="18" width="19" style="10" customWidth="1"/>
    <col min="19" max="20" width="17.28515625" style="4" customWidth="1"/>
    <col min="21" max="21" width="11.7109375" style="4" customWidth="1"/>
    <col min="22" max="16384" width="9.140625" style="4"/>
  </cols>
  <sheetData>
    <row r="1" spans="2:20" ht="28.5" hidden="1" customHeight="1" x14ac:dyDescent="0.2">
      <c r="L1" s="143" t="s">
        <v>32</v>
      </c>
      <c r="M1" s="143"/>
      <c r="N1" s="143"/>
      <c r="O1" s="143"/>
      <c r="P1" s="143"/>
      <c r="Q1" s="143"/>
      <c r="R1" s="143"/>
    </row>
    <row r="2" spans="2:20" ht="28.5" hidden="1" customHeight="1" x14ac:dyDescent="0.2">
      <c r="L2" s="144" t="s">
        <v>39</v>
      </c>
      <c r="M2" s="144"/>
      <c r="N2" s="144"/>
      <c r="O2" s="144"/>
      <c r="P2" s="144"/>
      <c r="Q2" s="144"/>
      <c r="R2" s="144"/>
    </row>
    <row r="3" spans="2:20" ht="24.75" customHeight="1" x14ac:dyDescent="0.2">
      <c r="B3" s="146" t="s">
        <v>121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2:20" ht="15" customHeight="1" x14ac:dyDescent="0.2">
      <c r="B4" s="147" t="s">
        <v>114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</row>
    <row r="5" spans="2:20" ht="28.5" customHeight="1" x14ac:dyDescent="0.2">
      <c r="B5" s="146" t="s">
        <v>30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</row>
    <row r="6" spans="2:20" ht="28.5" customHeight="1" x14ac:dyDescent="0.2">
      <c r="B6" s="104"/>
      <c r="C6" s="26"/>
      <c r="D6" s="40"/>
      <c r="E6" s="13"/>
      <c r="F6" s="54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24"/>
      <c r="S6" s="131"/>
      <c r="T6" s="131" t="s">
        <v>94</v>
      </c>
    </row>
    <row r="7" spans="2:20" s="8" customFormat="1" ht="15.75" x14ac:dyDescent="0.2">
      <c r="B7" s="83" t="s">
        <v>17</v>
      </c>
      <c r="C7" s="9"/>
      <c r="D7" s="41" t="s">
        <v>44</v>
      </c>
      <c r="E7" s="83" t="s">
        <v>90</v>
      </c>
      <c r="F7" s="85" t="s">
        <v>5</v>
      </c>
      <c r="G7" s="85" t="s">
        <v>6</v>
      </c>
      <c r="H7" s="85" t="s">
        <v>7</v>
      </c>
      <c r="I7" s="85" t="s">
        <v>8</v>
      </c>
      <c r="J7" s="85" t="s">
        <v>9</v>
      </c>
      <c r="K7" s="85" t="s">
        <v>10</v>
      </c>
      <c r="L7" s="85" t="s">
        <v>13</v>
      </c>
      <c r="M7" s="85" t="s">
        <v>11</v>
      </c>
      <c r="N7" s="85" t="s">
        <v>12</v>
      </c>
      <c r="O7" s="85" t="s">
        <v>14</v>
      </c>
      <c r="P7" s="85" t="s">
        <v>15</v>
      </c>
      <c r="Q7" s="85" t="s">
        <v>16</v>
      </c>
      <c r="R7" s="14" t="s">
        <v>115</v>
      </c>
      <c r="S7" s="14" t="s">
        <v>116</v>
      </c>
      <c r="T7" s="14" t="s">
        <v>117</v>
      </c>
    </row>
    <row r="8" spans="2:20" s="62" customFormat="1" ht="21.75" hidden="1" customHeight="1" x14ac:dyDescent="0.2">
      <c r="B8" s="105" t="s">
        <v>0</v>
      </c>
      <c r="C8" s="63"/>
      <c r="D8" s="64">
        <f>D9+D10</f>
        <v>0</v>
      </c>
      <c r="E8" s="65" t="s">
        <v>3</v>
      </c>
      <c r="F8" s="80">
        <f>F9+F10</f>
        <v>0</v>
      </c>
      <c r="G8" s="80">
        <f t="shared" ref="G8" si="0">G9+G10</f>
        <v>0</v>
      </c>
      <c r="H8" s="80">
        <f t="shared" ref="H8" si="1">H9+H10</f>
        <v>0</v>
      </c>
      <c r="I8" s="80">
        <f t="shared" ref="I8" si="2">I9+I10</f>
        <v>0</v>
      </c>
      <c r="J8" s="80">
        <f t="shared" ref="J8" si="3">J9+J10</f>
        <v>0</v>
      </c>
      <c r="K8" s="80">
        <f t="shared" ref="K8" si="4">K9+K10</f>
        <v>0</v>
      </c>
      <c r="L8" s="80">
        <f t="shared" ref="L8" si="5">L9+L10</f>
        <v>0</v>
      </c>
      <c r="M8" s="80">
        <f t="shared" ref="M8" si="6">M9+M10</f>
        <v>0</v>
      </c>
      <c r="N8" s="80">
        <f t="shared" ref="N8" si="7">N9+N10</f>
        <v>0</v>
      </c>
      <c r="O8" s="80">
        <f t="shared" ref="O8" si="8">O9+O10</f>
        <v>0</v>
      </c>
      <c r="P8" s="80">
        <f t="shared" ref="P8" si="9">P9+P10</f>
        <v>0</v>
      </c>
      <c r="Q8" s="80">
        <f t="shared" ref="Q8:T8" si="10">Q9+Q10</f>
        <v>0</v>
      </c>
      <c r="R8" s="67">
        <f>SUM(F8:Q8)</f>
        <v>0</v>
      </c>
      <c r="S8" s="80">
        <f t="shared" si="10"/>
        <v>0</v>
      </c>
      <c r="T8" s="80">
        <f t="shared" si="10"/>
        <v>0</v>
      </c>
    </row>
    <row r="9" spans="2:20" s="62" customFormat="1" ht="21.75" hidden="1" customHeight="1" x14ac:dyDescent="0.2">
      <c r="B9" s="106" t="s">
        <v>29</v>
      </c>
      <c r="C9" s="58"/>
      <c r="D9" s="59"/>
      <c r="E9" s="68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61">
        <f t="shared" ref="R9:R10" si="11">SUM(F9:Q9)</f>
        <v>0</v>
      </c>
      <c r="S9" s="81"/>
      <c r="T9" s="81"/>
    </row>
    <row r="10" spans="2:20" s="62" customFormat="1" ht="21.75" hidden="1" customHeight="1" x14ac:dyDescent="0.2">
      <c r="B10" s="106" t="s">
        <v>28</v>
      </c>
      <c r="C10" s="58"/>
      <c r="D10" s="59"/>
      <c r="E10" s="68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>
        <f t="shared" si="11"/>
        <v>0</v>
      </c>
      <c r="S10" s="60"/>
      <c r="T10" s="60"/>
    </row>
    <row r="11" spans="2:20" s="72" customFormat="1" ht="27.75" hidden="1" customHeight="1" x14ac:dyDescent="0.2">
      <c r="B11" s="107" t="s">
        <v>34</v>
      </c>
      <c r="C11" s="69"/>
      <c r="D11" s="70"/>
      <c r="E11" s="71" t="s">
        <v>33</v>
      </c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7">
        <f t="shared" ref="R11" si="12">SUM(F11:Q11)</f>
        <v>0</v>
      </c>
      <c r="S11" s="66"/>
      <c r="T11" s="66"/>
    </row>
    <row r="12" spans="2:20" s="72" customFormat="1" ht="34.5" hidden="1" customHeight="1" x14ac:dyDescent="0.2">
      <c r="B12" s="107" t="s">
        <v>26</v>
      </c>
      <c r="C12" s="69"/>
      <c r="D12" s="64">
        <f>D13+D14</f>
        <v>0</v>
      </c>
      <c r="E12" s="65" t="s">
        <v>4</v>
      </c>
      <c r="F12" s="66">
        <f>F13+F14</f>
        <v>0</v>
      </c>
      <c r="G12" s="66">
        <f t="shared" ref="G12:Q12" si="13">G13+G14</f>
        <v>0</v>
      </c>
      <c r="H12" s="66">
        <f t="shared" si="13"/>
        <v>0</v>
      </c>
      <c r="I12" s="66">
        <f t="shared" si="13"/>
        <v>0</v>
      </c>
      <c r="J12" s="66">
        <f t="shared" si="13"/>
        <v>0</v>
      </c>
      <c r="K12" s="66">
        <f t="shared" si="13"/>
        <v>0</v>
      </c>
      <c r="L12" s="66">
        <f t="shared" si="13"/>
        <v>0</v>
      </c>
      <c r="M12" s="66">
        <f t="shared" si="13"/>
        <v>0</v>
      </c>
      <c r="N12" s="66">
        <f t="shared" si="13"/>
        <v>0</v>
      </c>
      <c r="O12" s="66">
        <f t="shared" si="13"/>
        <v>0</v>
      </c>
      <c r="P12" s="66">
        <f t="shared" si="13"/>
        <v>0</v>
      </c>
      <c r="Q12" s="66">
        <f t="shared" si="13"/>
        <v>0</v>
      </c>
      <c r="R12" s="67">
        <f>SUM(F12:Q12)</f>
        <v>0</v>
      </c>
      <c r="S12" s="66">
        <f t="shared" ref="S12:T12" si="14">S13+S14</f>
        <v>0</v>
      </c>
      <c r="T12" s="66">
        <f t="shared" si="14"/>
        <v>0</v>
      </c>
    </row>
    <row r="13" spans="2:20" s="62" customFormat="1" ht="21.75" hidden="1" customHeight="1" x14ac:dyDescent="0.2">
      <c r="B13" s="106" t="s">
        <v>29</v>
      </c>
      <c r="C13" s="58"/>
      <c r="D13" s="59"/>
      <c r="E13" s="68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1">
        <f t="shared" ref="R13:R14" si="15">SUM(F13:Q13)</f>
        <v>0</v>
      </c>
      <c r="S13" s="60"/>
      <c r="T13" s="60"/>
    </row>
    <row r="14" spans="2:20" s="62" customFormat="1" ht="21.75" hidden="1" customHeight="1" x14ac:dyDescent="0.2">
      <c r="B14" s="106" t="s">
        <v>28</v>
      </c>
      <c r="C14" s="58"/>
      <c r="D14" s="59"/>
      <c r="E14" s="68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1">
        <f t="shared" si="15"/>
        <v>0</v>
      </c>
      <c r="S14" s="60"/>
      <c r="T14" s="60"/>
    </row>
    <row r="15" spans="2:20" s="8" customFormat="1" ht="23.25" customHeight="1" x14ac:dyDescent="0.2">
      <c r="B15" s="108" t="s">
        <v>1</v>
      </c>
      <c r="C15" s="86"/>
      <c r="D15" s="87" t="e">
        <f>#REF!+#REF!+#REF!+#REF!+#REF!+#REF!+#REF!+#REF!+D17</f>
        <v>#REF!</v>
      </c>
      <c r="E15" s="88" t="s">
        <v>71</v>
      </c>
      <c r="F15" s="114">
        <f>F16+F17+F18</f>
        <v>8200</v>
      </c>
      <c r="G15" s="114">
        <f t="shared" ref="G15:Q15" si="16">G16+G17+G18</f>
        <v>12632</v>
      </c>
      <c r="H15" s="114">
        <f t="shared" si="16"/>
        <v>8200</v>
      </c>
      <c r="I15" s="114">
        <f t="shared" si="16"/>
        <v>8200</v>
      </c>
      <c r="J15" s="114">
        <f t="shared" si="16"/>
        <v>8200</v>
      </c>
      <c r="K15" s="114">
        <f t="shared" si="16"/>
        <v>8200</v>
      </c>
      <c r="L15" s="114">
        <f t="shared" si="16"/>
        <v>8200</v>
      </c>
      <c r="M15" s="114">
        <f t="shared" si="16"/>
        <v>8200</v>
      </c>
      <c r="N15" s="114">
        <f t="shared" si="16"/>
        <v>8200</v>
      </c>
      <c r="O15" s="114">
        <f t="shared" si="16"/>
        <v>8200</v>
      </c>
      <c r="P15" s="114">
        <f t="shared" si="16"/>
        <v>8200</v>
      </c>
      <c r="Q15" s="114">
        <f t="shared" si="16"/>
        <v>8200</v>
      </c>
      <c r="R15" s="115">
        <f>SUM(F15:Q15)</f>
        <v>102832</v>
      </c>
      <c r="S15" s="114">
        <f>S16+S17+S18</f>
        <v>102832</v>
      </c>
      <c r="T15" s="114">
        <f>T16+T17+T18</f>
        <v>102832</v>
      </c>
    </row>
    <row r="16" spans="2:20" s="8" customFormat="1" ht="23.25" customHeight="1" x14ac:dyDescent="0.2">
      <c r="B16" s="134" t="s">
        <v>63</v>
      </c>
      <c r="C16" s="55"/>
      <c r="D16" s="46"/>
      <c r="E16" s="16"/>
      <c r="F16" s="116">
        <v>8200</v>
      </c>
      <c r="G16" s="116">
        <v>8200</v>
      </c>
      <c r="H16" s="116">
        <v>8200</v>
      </c>
      <c r="I16" s="116">
        <v>8200</v>
      </c>
      <c r="J16" s="116">
        <v>8200</v>
      </c>
      <c r="K16" s="116">
        <v>8200</v>
      </c>
      <c r="L16" s="116">
        <v>8200</v>
      </c>
      <c r="M16" s="116">
        <v>8200</v>
      </c>
      <c r="N16" s="116">
        <v>8200</v>
      </c>
      <c r="O16" s="116">
        <v>8200</v>
      </c>
      <c r="P16" s="116">
        <v>8200</v>
      </c>
      <c r="Q16" s="116">
        <v>8200</v>
      </c>
      <c r="R16" s="116">
        <f>SUM(F16:Q16)</f>
        <v>98400</v>
      </c>
      <c r="S16" s="116">
        <v>98400</v>
      </c>
      <c r="T16" s="116">
        <v>98400</v>
      </c>
    </row>
    <row r="17" spans="2:20" ht="32.25" customHeight="1" x14ac:dyDescent="0.2">
      <c r="B17" s="109" t="s">
        <v>60</v>
      </c>
      <c r="C17" s="55"/>
      <c r="D17" s="56">
        <v>4220</v>
      </c>
      <c r="E17" s="16"/>
      <c r="F17" s="23">
        <v>0</v>
      </c>
      <c r="G17" s="23">
        <v>2332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57">
        <f t="shared" ref="R17:R18" si="17">SUM(F17:Q17)</f>
        <v>2332</v>
      </c>
      <c r="S17" s="23">
        <v>2332</v>
      </c>
      <c r="T17" s="23">
        <v>2332</v>
      </c>
    </row>
    <row r="18" spans="2:20" ht="46.5" customHeight="1" x14ac:dyDescent="0.2">
      <c r="B18" s="109" t="s">
        <v>64</v>
      </c>
      <c r="C18" s="55"/>
      <c r="D18" s="56"/>
      <c r="E18" s="16"/>
      <c r="F18" s="23">
        <v>0</v>
      </c>
      <c r="G18" s="23">
        <v>2100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57">
        <f t="shared" si="17"/>
        <v>2100</v>
      </c>
      <c r="S18" s="23">
        <v>2100</v>
      </c>
      <c r="T18" s="23">
        <v>2100</v>
      </c>
    </row>
    <row r="19" spans="2:20" s="12" customFormat="1" ht="23.25" customHeight="1" x14ac:dyDescent="0.2">
      <c r="B19" s="108" t="s">
        <v>65</v>
      </c>
      <c r="C19" s="86"/>
      <c r="D19" s="90">
        <f>[1]прил3!$P$33/2</f>
        <v>362029.5</v>
      </c>
      <c r="E19" s="88" t="s">
        <v>72</v>
      </c>
      <c r="F19" s="91">
        <v>707019</v>
      </c>
      <c r="G19" s="91">
        <v>400000</v>
      </c>
      <c r="H19" s="91">
        <v>300000</v>
      </c>
      <c r="I19" s="91">
        <v>200000</v>
      </c>
      <c r="J19" s="91">
        <v>200000</v>
      </c>
      <c r="K19" s="91">
        <v>100000</v>
      </c>
      <c r="L19" s="91">
        <v>100000</v>
      </c>
      <c r="M19" s="91">
        <v>20000</v>
      </c>
      <c r="N19" s="91">
        <v>30000</v>
      </c>
      <c r="O19" s="91">
        <v>200000</v>
      </c>
      <c r="P19" s="91">
        <v>290000</v>
      </c>
      <c r="Q19" s="91">
        <v>300000</v>
      </c>
      <c r="R19" s="89">
        <f>SUM(F19:Q19)</f>
        <v>2847019</v>
      </c>
      <c r="S19" s="91">
        <v>2949523</v>
      </c>
      <c r="T19" s="91">
        <v>3055702</v>
      </c>
    </row>
    <row r="20" spans="2:20" s="12" customFormat="1" ht="23.25" customHeight="1" x14ac:dyDescent="0.2">
      <c r="B20" s="108" t="s">
        <v>66</v>
      </c>
      <c r="C20" s="86"/>
      <c r="D20" s="90">
        <v>1356735.7440000002</v>
      </c>
      <c r="E20" s="88" t="s">
        <v>73</v>
      </c>
      <c r="F20" s="91">
        <v>600000</v>
      </c>
      <c r="G20" s="91">
        <v>299676</v>
      </c>
      <c r="H20" s="91">
        <v>200000</v>
      </c>
      <c r="I20" s="91">
        <v>100000</v>
      </c>
      <c r="J20" s="91">
        <v>100000</v>
      </c>
      <c r="K20" s="91">
        <v>100000</v>
      </c>
      <c r="L20" s="91">
        <v>40000</v>
      </c>
      <c r="M20" s="91">
        <v>40000</v>
      </c>
      <c r="N20" s="91">
        <v>60000</v>
      </c>
      <c r="O20" s="91">
        <v>100000</v>
      </c>
      <c r="P20" s="91">
        <v>10000</v>
      </c>
      <c r="Q20" s="91">
        <v>150000</v>
      </c>
      <c r="R20" s="89">
        <f t="shared" ref="R20:R24" si="18">SUM(F20:Q20)</f>
        <v>1799676</v>
      </c>
      <c r="S20" s="91">
        <v>1871662</v>
      </c>
      <c r="T20" s="91">
        <v>1946530</v>
      </c>
    </row>
    <row r="21" spans="2:20" s="12" customFormat="1" ht="23.25" customHeight="1" x14ac:dyDescent="0.2">
      <c r="B21" s="108" t="s">
        <v>24</v>
      </c>
      <c r="C21" s="86"/>
      <c r="D21" s="90">
        <f>[1]прил3!$P$39</f>
        <v>550501.56000000006</v>
      </c>
      <c r="E21" s="88" t="s">
        <v>74</v>
      </c>
      <c r="F21" s="91">
        <v>89480</v>
      </c>
      <c r="G21" s="91">
        <v>70000</v>
      </c>
      <c r="H21" s="91">
        <v>50000</v>
      </c>
      <c r="I21" s="91">
        <v>40000</v>
      </c>
      <c r="J21" s="91">
        <v>40000</v>
      </c>
      <c r="K21" s="91">
        <v>40000</v>
      </c>
      <c r="L21" s="91">
        <v>40000</v>
      </c>
      <c r="M21" s="91">
        <v>40000</v>
      </c>
      <c r="N21" s="91">
        <v>40000</v>
      </c>
      <c r="O21" s="91">
        <v>40000</v>
      </c>
      <c r="P21" s="91">
        <v>40000</v>
      </c>
      <c r="Q21" s="91">
        <v>40000</v>
      </c>
      <c r="R21" s="89">
        <f>SUM(F21:Q21)</f>
        <v>569480</v>
      </c>
      <c r="S21" s="91">
        <v>589921</v>
      </c>
      <c r="T21" s="91">
        <v>611172</v>
      </c>
    </row>
    <row r="22" spans="2:20" s="12" customFormat="1" ht="23.25" hidden="1" customHeight="1" x14ac:dyDescent="0.2">
      <c r="B22" s="108" t="s">
        <v>67</v>
      </c>
      <c r="C22" s="86"/>
      <c r="D22" s="90"/>
      <c r="E22" s="88" t="s">
        <v>74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89"/>
      <c r="S22" s="91"/>
      <c r="T22" s="91"/>
    </row>
    <row r="23" spans="2:20" s="12" customFormat="1" ht="23.25" customHeight="1" x14ac:dyDescent="0.2">
      <c r="B23" s="108" t="s">
        <v>111</v>
      </c>
      <c r="C23" s="86"/>
      <c r="D23" s="90"/>
      <c r="E23" s="88" t="s">
        <v>112</v>
      </c>
      <c r="F23" s="91">
        <v>30244</v>
      </c>
      <c r="G23" s="91">
        <v>19152</v>
      </c>
      <c r="H23" s="91">
        <v>28728</v>
      </c>
      <c r="I23" s="91">
        <v>28728</v>
      </c>
      <c r="J23" s="91">
        <v>31122</v>
      </c>
      <c r="K23" s="91">
        <v>21546</v>
      </c>
      <c r="L23" s="91"/>
      <c r="M23" s="91"/>
      <c r="N23" s="91"/>
      <c r="O23" s="91">
        <v>31122</v>
      </c>
      <c r="P23" s="91">
        <v>31122</v>
      </c>
      <c r="Q23" s="91">
        <v>23072</v>
      </c>
      <c r="R23" s="89">
        <f>SUM(F23:Q23)</f>
        <v>244836</v>
      </c>
      <c r="S23" s="91">
        <v>253574</v>
      </c>
      <c r="T23" s="91">
        <v>253574</v>
      </c>
    </row>
    <row r="24" spans="2:20" s="8" customFormat="1" ht="28.5" customHeight="1" x14ac:dyDescent="0.2">
      <c r="B24" s="135" t="s">
        <v>35</v>
      </c>
      <c r="C24" s="93"/>
      <c r="D24" s="94" t="e">
        <f>D25+#REF!+D26+D27+D28+D29</f>
        <v>#REF!</v>
      </c>
      <c r="E24" s="88" t="s">
        <v>75</v>
      </c>
      <c r="F24" s="91">
        <f>SUM(F25:F26)</f>
        <v>152783</v>
      </c>
      <c r="G24" s="91">
        <f t="shared" ref="G24:Q24" si="19">SUM(G25:G26)</f>
        <v>5609</v>
      </c>
      <c r="H24" s="91">
        <f t="shared" si="19"/>
        <v>5609</v>
      </c>
      <c r="I24" s="91">
        <f t="shared" si="19"/>
        <v>5609</v>
      </c>
      <c r="J24" s="91">
        <f t="shared" si="19"/>
        <v>5609</v>
      </c>
      <c r="K24" s="91">
        <f t="shared" si="19"/>
        <v>5609</v>
      </c>
      <c r="L24" s="91">
        <f t="shared" si="19"/>
        <v>5609</v>
      </c>
      <c r="M24" s="91">
        <f t="shared" si="19"/>
        <v>5609</v>
      </c>
      <c r="N24" s="91">
        <f t="shared" si="19"/>
        <v>5609</v>
      </c>
      <c r="O24" s="91">
        <f t="shared" si="19"/>
        <v>5609</v>
      </c>
      <c r="P24" s="91">
        <f t="shared" si="19"/>
        <v>5609</v>
      </c>
      <c r="Q24" s="91">
        <f t="shared" si="19"/>
        <v>5609</v>
      </c>
      <c r="R24" s="89">
        <f t="shared" si="18"/>
        <v>214482</v>
      </c>
      <c r="S24" s="91">
        <f>SUM(S25:S26)</f>
        <v>214482</v>
      </c>
      <c r="T24" s="91">
        <f>SUM(T25:T26)</f>
        <v>214482</v>
      </c>
    </row>
    <row r="25" spans="2:20" s="10" customFormat="1" ht="23.25" customHeight="1" x14ac:dyDescent="0.2">
      <c r="B25" s="110" t="s">
        <v>45</v>
      </c>
      <c r="C25" s="28"/>
      <c r="D25" s="38">
        <v>33042</v>
      </c>
      <c r="E25" s="17"/>
      <c r="F25" s="23">
        <v>55445</v>
      </c>
      <c r="G25" s="23">
        <v>5609</v>
      </c>
      <c r="H25" s="23">
        <v>5609</v>
      </c>
      <c r="I25" s="23">
        <v>5609</v>
      </c>
      <c r="J25" s="23">
        <v>5609</v>
      </c>
      <c r="K25" s="23">
        <v>5609</v>
      </c>
      <c r="L25" s="23">
        <v>5609</v>
      </c>
      <c r="M25" s="23">
        <v>5609</v>
      </c>
      <c r="N25" s="23">
        <v>5609</v>
      </c>
      <c r="O25" s="23">
        <v>5609</v>
      </c>
      <c r="P25" s="23">
        <v>5609</v>
      </c>
      <c r="Q25" s="23">
        <v>5609</v>
      </c>
      <c r="R25" s="24">
        <f t="shared" ref="R25:R29" si="20">SUM(F25:Q25)</f>
        <v>117144</v>
      </c>
      <c r="S25" s="23">
        <v>117144</v>
      </c>
      <c r="T25" s="23">
        <v>117144</v>
      </c>
    </row>
    <row r="26" spans="2:20" ht="22.5" customHeight="1" x14ac:dyDescent="0.2">
      <c r="B26" s="110" t="s">
        <v>46</v>
      </c>
      <c r="C26" s="28"/>
      <c r="D26" s="38">
        <v>121735.74</v>
      </c>
      <c r="E26" s="17"/>
      <c r="F26" s="23">
        <v>97338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>
        <f t="shared" si="20"/>
        <v>97338</v>
      </c>
      <c r="S26" s="23">
        <v>97338</v>
      </c>
      <c r="T26" s="23">
        <v>97338</v>
      </c>
    </row>
    <row r="27" spans="2:20" ht="22.5" hidden="1" customHeight="1" x14ac:dyDescent="0.2">
      <c r="B27" s="110"/>
      <c r="C27" s="28"/>
      <c r="D27" s="38"/>
      <c r="E27" s="17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4">
        <f t="shared" si="20"/>
        <v>0</v>
      </c>
      <c r="S27" s="23"/>
      <c r="T27" s="23"/>
    </row>
    <row r="28" spans="2:20" ht="22.5" hidden="1" customHeight="1" x14ac:dyDescent="0.2">
      <c r="B28" s="110"/>
      <c r="C28" s="28"/>
      <c r="D28" s="38"/>
      <c r="E28" s="17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>
        <f t="shared" si="20"/>
        <v>0</v>
      </c>
      <c r="S28" s="23"/>
      <c r="T28" s="23"/>
    </row>
    <row r="29" spans="2:20" ht="22.5" hidden="1" customHeight="1" x14ac:dyDescent="0.2">
      <c r="B29" s="110"/>
      <c r="C29" s="28"/>
      <c r="D29" s="38"/>
      <c r="E29" s="17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>
        <f t="shared" si="20"/>
        <v>0</v>
      </c>
      <c r="S29" s="23"/>
      <c r="T29" s="23"/>
    </row>
    <row r="30" spans="2:20" s="8" customFormat="1" ht="51" customHeight="1" x14ac:dyDescent="0.2">
      <c r="B30" s="135" t="s">
        <v>36</v>
      </c>
      <c r="C30" s="93"/>
      <c r="D30" s="94" t="e">
        <f>#REF!+D31+#REF!+#REF!</f>
        <v>#REF!</v>
      </c>
      <c r="E30" s="88" t="s">
        <v>76</v>
      </c>
      <c r="F30" s="91">
        <f>F31</f>
        <v>29161</v>
      </c>
      <c r="G30" s="91">
        <f t="shared" ref="G30:Q30" si="21">G31</f>
        <v>29167</v>
      </c>
      <c r="H30" s="91">
        <f t="shared" si="21"/>
        <v>29160</v>
      </c>
      <c r="I30" s="91">
        <f t="shared" si="21"/>
        <v>29160</v>
      </c>
      <c r="J30" s="91">
        <f t="shared" si="21"/>
        <v>29160</v>
      </c>
      <c r="K30" s="91">
        <f t="shared" si="21"/>
        <v>29160</v>
      </c>
      <c r="L30" s="91">
        <f t="shared" si="21"/>
        <v>29160</v>
      </c>
      <c r="M30" s="91">
        <f t="shared" si="21"/>
        <v>5446</v>
      </c>
      <c r="N30" s="91">
        <f t="shared" si="21"/>
        <v>5446</v>
      </c>
      <c r="O30" s="91">
        <f t="shared" si="21"/>
        <v>29160</v>
      </c>
      <c r="P30" s="91">
        <f t="shared" si="21"/>
        <v>29160</v>
      </c>
      <c r="Q30" s="91">
        <f t="shared" si="21"/>
        <v>29160</v>
      </c>
      <c r="R30" s="89">
        <f>SUM(F30:Q30)</f>
        <v>302500</v>
      </c>
      <c r="S30" s="91">
        <f>S31</f>
        <v>302500</v>
      </c>
      <c r="T30" s="91">
        <f>T31</f>
        <v>302500</v>
      </c>
    </row>
    <row r="31" spans="2:20" s="12" customFormat="1" ht="30.75" customHeight="1" x14ac:dyDescent="0.2">
      <c r="B31" s="136" t="s">
        <v>47</v>
      </c>
      <c r="C31" s="28"/>
      <c r="D31" s="38">
        <v>190969</v>
      </c>
      <c r="E31" s="17"/>
      <c r="F31" s="23">
        <v>29161</v>
      </c>
      <c r="G31" s="23">
        <v>29167</v>
      </c>
      <c r="H31" s="23">
        <v>29160</v>
      </c>
      <c r="I31" s="23">
        <v>29160</v>
      </c>
      <c r="J31" s="23">
        <v>29160</v>
      </c>
      <c r="K31" s="23">
        <v>29160</v>
      </c>
      <c r="L31" s="23">
        <v>29160</v>
      </c>
      <c r="M31" s="23">
        <v>5446</v>
      </c>
      <c r="N31" s="23">
        <v>5446</v>
      </c>
      <c r="O31" s="23">
        <v>29160</v>
      </c>
      <c r="P31" s="23">
        <v>29160</v>
      </c>
      <c r="Q31" s="23">
        <v>29160</v>
      </c>
      <c r="R31" s="24">
        <f t="shared" ref="R31" si="22">SUM(F31:Q31)</f>
        <v>302500</v>
      </c>
      <c r="S31" s="23">
        <v>302500</v>
      </c>
      <c r="T31" s="23">
        <v>302500</v>
      </c>
    </row>
    <row r="32" spans="2:20" s="8" customFormat="1" ht="22.5" customHeight="1" x14ac:dyDescent="0.2">
      <c r="B32" s="138" t="s">
        <v>23</v>
      </c>
      <c r="C32" s="95"/>
      <c r="D32" s="94">
        <f>D33+D34+D35+D36</f>
        <v>740688</v>
      </c>
      <c r="E32" s="88" t="s">
        <v>77</v>
      </c>
      <c r="F32" s="91">
        <f>SUM(F33:F40)</f>
        <v>98946</v>
      </c>
      <c r="G32" s="91">
        <f t="shared" ref="G32:Q32" si="23">SUM(G33:G40)</f>
        <v>263040</v>
      </c>
      <c r="H32" s="91">
        <f t="shared" si="23"/>
        <v>98946</v>
      </c>
      <c r="I32" s="91">
        <f t="shared" si="23"/>
        <v>96076</v>
      </c>
      <c r="J32" s="91">
        <f t="shared" si="23"/>
        <v>96076</v>
      </c>
      <c r="K32" s="91">
        <f t="shared" si="23"/>
        <v>96076</v>
      </c>
      <c r="L32" s="91">
        <f t="shared" si="23"/>
        <v>74933</v>
      </c>
      <c r="M32" s="91">
        <f t="shared" si="23"/>
        <v>53790</v>
      </c>
      <c r="N32" s="91">
        <f t="shared" si="23"/>
        <v>53790</v>
      </c>
      <c r="O32" s="91">
        <f t="shared" si="23"/>
        <v>96076</v>
      </c>
      <c r="P32" s="91">
        <f t="shared" si="23"/>
        <v>96076</v>
      </c>
      <c r="Q32" s="91">
        <f t="shared" si="23"/>
        <v>96076</v>
      </c>
      <c r="R32" s="89">
        <f>SUM(R33:R40)</f>
        <v>1219901</v>
      </c>
      <c r="S32" s="91">
        <f>SUM(S33:S40)</f>
        <v>1219901</v>
      </c>
      <c r="T32" s="91">
        <f>SUM(T33:T40)</f>
        <v>1219901</v>
      </c>
    </row>
    <row r="33" spans="2:20" s="12" customFormat="1" ht="21" customHeight="1" x14ac:dyDescent="0.2">
      <c r="B33" s="110" t="s">
        <v>48</v>
      </c>
      <c r="C33" s="28"/>
      <c r="D33" s="38">
        <v>36670</v>
      </c>
      <c r="E33" s="17"/>
      <c r="F33" s="23">
        <v>4841</v>
      </c>
      <c r="G33" s="23">
        <v>4841</v>
      </c>
      <c r="H33" s="23">
        <v>4841</v>
      </c>
      <c r="I33" s="23">
        <v>4841</v>
      </c>
      <c r="J33" s="23">
        <v>4841</v>
      </c>
      <c r="K33" s="23">
        <v>4841</v>
      </c>
      <c r="L33" s="23">
        <v>2421</v>
      </c>
      <c r="M33" s="23"/>
      <c r="N33" s="23">
        <v>0</v>
      </c>
      <c r="O33" s="23">
        <v>4841</v>
      </c>
      <c r="P33" s="23">
        <v>4841</v>
      </c>
      <c r="Q33" s="23">
        <v>4841</v>
      </c>
      <c r="R33" s="24">
        <f>SUM(F33:Q33)</f>
        <v>45990</v>
      </c>
      <c r="S33" s="23">
        <v>45990</v>
      </c>
      <c r="T33" s="23">
        <v>45990</v>
      </c>
    </row>
    <row r="34" spans="2:20" s="12" customFormat="1" ht="15" x14ac:dyDescent="0.2">
      <c r="B34" s="110" t="s">
        <v>49</v>
      </c>
      <c r="C34" s="28"/>
      <c r="D34" s="38">
        <v>317400</v>
      </c>
      <c r="E34" s="17"/>
      <c r="F34" s="23">
        <v>26450</v>
      </c>
      <c r="G34" s="23">
        <v>84344</v>
      </c>
      <c r="H34" s="23">
        <v>26450</v>
      </c>
      <c r="I34" s="23">
        <v>23580</v>
      </c>
      <c r="J34" s="23">
        <v>23580</v>
      </c>
      <c r="K34" s="23">
        <v>23580</v>
      </c>
      <c r="L34" s="23">
        <v>23580</v>
      </c>
      <c r="M34" s="23">
        <v>23580</v>
      </c>
      <c r="N34" s="23">
        <v>23580</v>
      </c>
      <c r="O34" s="23">
        <v>23580</v>
      </c>
      <c r="P34" s="23">
        <v>23580</v>
      </c>
      <c r="Q34" s="23">
        <v>23580</v>
      </c>
      <c r="R34" s="24">
        <f t="shared" ref="R34:R37" si="24">SUM(F34:Q34)</f>
        <v>349464</v>
      </c>
      <c r="S34" s="23">
        <v>349464</v>
      </c>
      <c r="T34" s="23">
        <v>349464</v>
      </c>
    </row>
    <row r="35" spans="2:20" s="12" customFormat="1" ht="15" x14ac:dyDescent="0.2">
      <c r="B35" s="110" t="s">
        <v>50</v>
      </c>
      <c r="C35" s="28"/>
      <c r="D35" s="38">
        <v>161148</v>
      </c>
      <c r="E35" s="17"/>
      <c r="F35" s="23">
        <v>13282</v>
      </c>
      <c r="G35" s="23">
        <v>13282</v>
      </c>
      <c r="H35" s="23">
        <v>13282</v>
      </c>
      <c r="I35" s="23">
        <v>13282</v>
      </c>
      <c r="J35" s="23">
        <v>13282</v>
      </c>
      <c r="K35" s="23">
        <v>13282</v>
      </c>
      <c r="L35" s="23">
        <v>13282</v>
      </c>
      <c r="M35" s="23">
        <v>13282</v>
      </c>
      <c r="N35" s="23">
        <v>13282</v>
      </c>
      <c r="O35" s="23">
        <v>13282</v>
      </c>
      <c r="P35" s="23">
        <v>13282</v>
      </c>
      <c r="Q35" s="23">
        <v>13282</v>
      </c>
      <c r="R35" s="24">
        <f t="shared" si="24"/>
        <v>159384</v>
      </c>
      <c r="S35" s="23">
        <v>159384</v>
      </c>
      <c r="T35" s="23">
        <v>159384</v>
      </c>
    </row>
    <row r="36" spans="2:20" s="12" customFormat="1" ht="30" x14ac:dyDescent="0.2">
      <c r="B36" s="110" t="s">
        <v>51</v>
      </c>
      <c r="C36" s="28"/>
      <c r="D36" s="38">
        <v>225470</v>
      </c>
      <c r="E36" s="19"/>
      <c r="F36" s="23">
        <v>37445</v>
      </c>
      <c r="G36" s="23">
        <v>37445</v>
      </c>
      <c r="H36" s="23">
        <v>37445</v>
      </c>
      <c r="I36" s="23">
        <v>37445</v>
      </c>
      <c r="J36" s="23">
        <v>37445</v>
      </c>
      <c r="K36" s="23">
        <v>37445</v>
      </c>
      <c r="L36" s="23">
        <v>18722</v>
      </c>
      <c r="M36" s="23"/>
      <c r="N36" s="23">
        <v>0</v>
      </c>
      <c r="O36" s="23">
        <v>37445</v>
      </c>
      <c r="P36" s="23">
        <v>37445</v>
      </c>
      <c r="Q36" s="23">
        <v>37445</v>
      </c>
      <c r="R36" s="24">
        <f t="shared" si="24"/>
        <v>355727</v>
      </c>
      <c r="S36" s="23">
        <v>355727</v>
      </c>
      <c r="T36" s="23">
        <v>355727</v>
      </c>
    </row>
    <row r="37" spans="2:20" s="12" customFormat="1" ht="24.75" customHeight="1" x14ac:dyDescent="0.2">
      <c r="B37" s="110" t="s">
        <v>70</v>
      </c>
      <c r="C37" s="28"/>
      <c r="D37" s="38"/>
      <c r="E37" s="19"/>
      <c r="F37" s="23">
        <v>10000</v>
      </c>
      <c r="G37" s="23">
        <v>106000</v>
      </c>
      <c r="H37" s="23">
        <v>10000</v>
      </c>
      <c r="I37" s="23">
        <v>10000</v>
      </c>
      <c r="J37" s="23">
        <v>10000</v>
      </c>
      <c r="K37" s="23">
        <v>10000</v>
      </c>
      <c r="L37" s="23">
        <v>10000</v>
      </c>
      <c r="M37" s="23">
        <v>10000</v>
      </c>
      <c r="N37" s="23">
        <v>10000</v>
      </c>
      <c r="O37" s="23">
        <v>10000</v>
      </c>
      <c r="P37" s="23">
        <v>10000</v>
      </c>
      <c r="Q37" s="23">
        <v>10000</v>
      </c>
      <c r="R37" s="24">
        <f t="shared" si="24"/>
        <v>216000</v>
      </c>
      <c r="S37" s="23">
        <v>216000</v>
      </c>
      <c r="T37" s="23">
        <v>216000</v>
      </c>
    </row>
    <row r="38" spans="2:20" s="12" customFormat="1" ht="24.75" customHeight="1" x14ac:dyDescent="0.2">
      <c r="B38" s="110" t="s">
        <v>98</v>
      </c>
      <c r="C38" s="28"/>
      <c r="D38" s="38"/>
      <c r="E38" s="19"/>
      <c r="F38" s="23">
        <v>4150</v>
      </c>
      <c r="G38" s="23">
        <v>14350</v>
      </c>
      <c r="H38" s="23">
        <v>4150</v>
      </c>
      <c r="I38" s="23">
        <v>4150</v>
      </c>
      <c r="J38" s="23">
        <v>4150</v>
      </c>
      <c r="K38" s="23">
        <v>4150</v>
      </c>
      <c r="L38" s="23">
        <v>4150</v>
      </c>
      <c r="M38" s="23">
        <v>4150</v>
      </c>
      <c r="N38" s="23">
        <v>4150</v>
      </c>
      <c r="O38" s="23">
        <v>4150</v>
      </c>
      <c r="P38" s="23">
        <v>4150</v>
      </c>
      <c r="Q38" s="23">
        <v>4150</v>
      </c>
      <c r="R38" s="24">
        <f>SUM(F38:Q38)</f>
        <v>60000</v>
      </c>
      <c r="S38" s="23">
        <v>60000</v>
      </c>
      <c r="T38" s="23">
        <v>60000</v>
      </c>
    </row>
    <row r="39" spans="2:20" s="12" customFormat="1" ht="24.75" customHeight="1" x14ac:dyDescent="0.2">
      <c r="B39" s="110" t="s">
        <v>113</v>
      </c>
      <c r="C39" s="28"/>
      <c r="D39" s="38"/>
      <c r="E39" s="19"/>
      <c r="F39" s="23">
        <v>930</v>
      </c>
      <c r="G39" s="23">
        <v>930</v>
      </c>
      <c r="H39" s="23">
        <v>930</v>
      </c>
      <c r="I39" s="23">
        <v>930</v>
      </c>
      <c r="J39" s="23">
        <v>930</v>
      </c>
      <c r="K39" s="23">
        <v>930</v>
      </c>
      <c r="L39" s="23">
        <v>930</v>
      </c>
      <c r="M39" s="23">
        <v>930</v>
      </c>
      <c r="N39" s="23">
        <v>930</v>
      </c>
      <c r="O39" s="23">
        <v>930</v>
      </c>
      <c r="P39" s="23">
        <v>930</v>
      </c>
      <c r="Q39" s="23">
        <v>930</v>
      </c>
      <c r="R39" s="24">
        <f>SUM(F39:Q39)</f>
        <v>11160</v>
      </c>
      <c r="S39" s="23">
        <v>11160</v>
      </c>
      <c r="T39" s="23">
        <v>11160</v>
      </c>
    </row>
    <row r="40" spans="2:20" s="12" customFormat="1" ht="24.75" customHeight="1" x14ac:dyDescent="0.2">
      <c r="B40" s="110" t="s">
        <v>129</v>
      </c>
      <c r="C40" s="28"/>
      <c r="D40" s="38"/>
      <c r="E40" s="19"/>
      <c r="F40" s="23">
        <v>1848</v>
      </c>
      <c r="G40" s="23">
        <v>1848</v>
      </c>
      <c r="H40" s="23">
        <v>1848</v>
      </c>
      <c r="I40" s="23">
        <v>1848</v>
      </c>
      <c r="J40" s="23">
        <v>1848</v>
      </c>
      <c r="K40" s="23">
        <v>1848</v>
      </c>
      <c r="L40" s="23">
        <v>1848</v>
      </c>
      <c r="M40" s="23">
        <v>1848</v>
      </c>
      <c r="N40" s="23">
        <v>1848</v>
      </c>
      <c r="O40" s="23">
        <v>1848</v>
      </c>
      <c r="P40" s="23">
        <v>1848</v>
      </c>
      <c r="Q40" s="23">
        <v>1848</v>
      </c>
      <c r="R40" s="24">
        <f>SUM(F40:Q40)</f>
        <v>22176</v>
      </c>
      <c r="S40" s="23">
        <v>22176</v>
      </c>
      <c r="T40" s="23">
        <v>22176</v>
      </c>
    </row>
    <row r="41" spans="2:20" s="8" customFormat="1" ht="38.25" customHeight="1" x14ac:dyDescent="0.2">
      <c r="B41" s="135" t="s">
        <v>22</v>
      </c>
      <c r="C41" s="95"/>
      <c r="D41" s="94">
        <f>D42+D43+D44</f>
        <v>118272</v>
      </c>
      <c r="E41" s="96" t="s">
        <v>78</v>
      </c>
      <c r="F41" s="91">
        <f t="shared" ref="F41:Q41" si="25">F42+F43+F44+F45</f>
        <v>15429</v>
      </c>
      <c r="G41" s="91">
        <f t="shared" si="25"/>
        <v>47429</v>
      </c>
      <c r="H41" s="91">
        <f t="shared" si="25"/>
        <v>15429</v>
      </c>
      <c r="I41" s="91">
        <f t="shared" si="25"/>
        <v>15429</v>
      </c>
      <c r="J41" s="91">
        <f t="shared" si="25"/>
        <v>15429</v>
      </c>
      <c r="K41" s="91">
        <f t="shared" si="25"/>
        <v>15429</v>
      </c>
      <c r="L41" s="91">
        <f t="shared" si="25"/>
        <v>15429</v>
      </c>
      <c r="M41" s="91">
        <f t="shared" si="25"/>
        <v>15429</v>
      </c>
      <c r="N41" s="91">
        <f t="shared" si="25"/>
        <v>15429</v>
      </c>
      <c r="O41" s="91">
        <f t="shared" si="25"/>
        <v>15429</v>
      </c>
      <c r="P41" s="91">
        <f t="shared" si="25"/>
        <v>15429</v>
      </c>
      <c r="Q41" s="91">
        <f t="shared" si="25"/>
        <v>15429</v>
      </c>
      <c r="R41" s="89">
        <f>SUM(F41:Q41)</f>
        <v>217148</v>
      </c>
      <c r="S41" s="91">
        <f>S42+S43+S44+S45</f>
        <v>217148</v>
      </c>
      <c r="T41" s="91">
        <f>T42+T43+T44+T45</f>
        <v>217148</v>
      </c>
    </row>
    <row r="42" spans="2:20" s="8" customFormat="1" ht="29.25" customHeight="1" x14ac:dyDescent="0.2">
      <c r="B42" s="111" t="s">
        <v>52</v>
      </c>
      <c r="C42" s="36"/>
      <c r="D42" s="43">
        <v>100272</v>
      </c>
      <c r="E42" s="15"/>
      <c r="F42" s="23">
        <v>7100</v>
      </c>
      <c r="G42" s="23">
        <v>7100</v>
      </c>
      <c r="H42" s="23">
        <v>7100</v>
      </c>
      <c r="I42" s="23">
        <v>7100</v>
      </c>
      <c r="J42" s="23">
        <v>7100</v>
      </c>
      <c r="K42" s="23">
        <v>7100</v>
      </c>
      <c r="L42" s="23">
        <v>7100</v>
      </c>
      <c r="M42" s="23">
        <v>7100</v>
      </c>
      <c r="N42" s="23">
        <v>7100</v>
      </c>
      <c r="O42" s="23">
        <v>7100</v>
      </c>
      <c r="P42" s="23">
        <v>7100</v>
      </c>
      <c r="Q42" s="23">
        <v>7100</v>
      </c>
      <c r="R42" s="24">
        <f t="shared" ref="R42:R44" si="26">SUM(F42:Q42)</f>
        <v>85200</v>
      </c>
      <c r="S42" s="23">
        <v>85200</v>
      </c>
      <c r="T42" s="23">
        <v>85200</v>
      </c>
    </row>
    <row r="43" spans="2:20" s="12" customFormat="1" ht="39" customHeight="1" x14ac:dyDescent="0.2">
      <c r="B43" s="110" t="s">
        <v>53</v>
      </c>
      <c r="C43" s="28"/>
      <c r="D43" s="38">
        <v>18000</v>
      </c>
      <c r="E43" s="16"/>
      <c r="F43" s="23">
        <v>1500</v>
      </c>
      <c r="G43" s="23">
        <v>1500</v>
      </c>
      <c r="H43" s="23">
        <v>1500</v>
      </c>
      <c r="I43" s="23">
        <v>1500</v>
      </c>
      <c r="J43" s="23">
        <v>1500</v>
      </c>
      <c r="K43" s="23">
        <v>1500</v>
      </c>
      <c r="L43" s="23">
        <v>1500</v>
      </c>
      <c r="M43" s="23">
        <v>1500</v>
      </c>
      <c r="N43" s="23">
        <v>1500</v>
      </c>
      <c r="O43" s="23">
        <v>1500</v>
      </c>
      <c r="P43" s="23">
        <v>1500</v>
      </c>
      <c r="Q43" s="23">
        <v>1500</v>
      </c>
      <c r="R43" s="24">
        <f t="shared" si="26"/>
        <v>18000</v>
      </c>
      <c r="S43" s="23">
        <v>18000</v>
      </c>
      <c r="T43" s="23">
        <v>18000</v>
      </c>
    </row>
    <row r="44" spans="2:20" s="12" customFormat="1" ht="34.5" customHeight="1" x14ac:dyDescent="0.2">
      <c r="B44" s="110" t="s">
        <v>128</v>
      </c>
      <c r="C44" s="28"/>
      <c r="D44" s="38"/>
      <c r="E44" s="16"/>
      <c r="F44" s="23">
        <v>6829</v>
      </c>
      <c r="G44" s="23">
        <v>6829</v>
      </c>
      <c r="H44" s="23">
        <v>6829</v>
      </c>
      <c r="I44" s="23">
        <v>6829</v>
      </c>
      <c r="J44" s="23">
        <v>6829</v>
      </c>
      <c r="K44" s="23">
        <v>6829</v>
      </c>
      <c r="L44" s="23">
        <v>6829</v>
      </c>
      <c r="M44" s="23">
        <v>6829</v>
      </c>
      <c r="N44" s="23">
        <v>6829</v>
      </c>
      <c r="O44" s="23">
        <v>6829</v>
      </c>
      <c r="P44" s="23">
        <v>6829</v>
      </c>
      <c r="Q44" s="23">
        <v>6829</v>
      </c>
      <c r="R44" s="24">
        <f t="shared" si="26"/>
        <v>81948</v>
      </c>
      <c r="S44" s="23">
        <v>81948</v>
      </c>
      <c r="T44" s="23">
        <v>81948</v>
      </c>
    </row>
    <row r="45" spans="2:20" ht="19.5" customHeight="1" x14ac:dyDescent="0.2">
      <c r="B45" s="110" t="s">
        <v>99</v>
      </c>
      <c r="C45" s="28"/>
      <c r="D45" s="38"/>
      <c r="E45" s="15"/>
      <c r="F45" s="23">
        <v>0</v>
      </c>
      <c r="G45" s="23">
        <v>32000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>
        <f>SUM(F45:Q45)</f>
        <v>32000</v>
      </c>
      <c r="S45" s="23">
        <v>32000</v>
      </c>
      <c r="T45" s="23">
        <v>32000</v>
      </c>
    </row>
    <row r="46" spans="2:20" s="12" customFormat="1" ht="19.5" customHeight="1" x14ac:dyDescent="0.2">
      <c r="B46" s="138" t="s">
        <v>100</v>
      </c>
      <c r="C46" s="95"/>
      <c r="D46" s="94" t="e">
        <f>D47+D48+D49</f>
        <v>#REF!</v>
      </c>
      <c r="E46" s="96" t="s">
        <v>88</v>
      </c>
      <c r="F46" s="91">
        <f>F47</f>
        <v>0</v>
      </c>
      <c r="G46" s="91">
        <f t="shared" ref="G46:T46" si="27">G47</f>
        <v>0</v>
      </c>
      <c r="H46" s="91">
        <f t="shared" si="27"/>
        <v>0</v>
      </c>
      <c r="I46" s="91">
        <f t="shared" si="27"/>
        <v>0</v>
      </c>
      <c r="J46" s="91">
        <f t="shared" si="27"/>
        <v>0</v>
      </c>
      <c r="K46" s="91">
        <f t="shared" si="27"/>
        <v>0</v>
      </c>
      <c r="L46" s="91">
        <f t="shared" si="27"/>
        <v>5700</v>
      </c>
      <c r="M46" s="91">
        <f t="shared" si="27"/>
        <v>0</v>
      </c>
      <c r="N46" s="91">
        <f t="shared" si="27"/>
        <v>0</v>
      </c>
      <c r="O46" s="91">
        <f t="shared" si="27"/>
        <v>0</v>
      </c>
      <c r="P46" s="91">
        <f t="shared" si="27"/>
        <v>0</v>
      </c>
      <c r="Q46" s="91">
        <f t="shared" si="27"/>
        <v>0</v>
      </c>
      <c r="R46" s="89">
        <f>SUM(F46:Q46)</f>
        <v>5700</v>
      </c>
      <c r="S46" s="91">
        <f>S47</f>
        <v>5700</v>
      </c>
      <c r="T46" s="91">
        <f t="shared" si="27"/>
        <v>5700</v>
      </c>
    </row>
    <row r="47" spans="2:20" s="12" customFormat="1" ht="19.5" customHeight="1" x14ac:dyDescent="0.2">
      <c r="B47" s="110" t="s">
        <v>69</v>
      </c>
      <c r="C47" s="28"/>
      <c r="D47" s="38"/>
      <c r="E47" s="15"/>
      <c r="F47" s="23"/>
      <c r="G47" s="23"/>
      <c r="H47" s="23"/>
      <c r="I47" s="23"/>
      <c r="J47" s="23"/>
      <c r="K47" s="23"/>
      <c r="L47" s="23">
        <v>5700</v>
      </c>
      <c r="M47" s="23"/>
      <c r="N47" s="23"/>
      <c r="O47" s="23"/>
      <c r="P47" s="23"/>
      <c r="Q47" s="23"/>
      <c r="R47" s="89">
        <f>SUM(F47:Q47)</f>
        <v>5700</v>
      </c>
      <c r="S47" s="23">
        <v>5700</v>
      </c>
      <c r="T47" s="23">
        <v>5700</v>
      </c>
    </row>
    <row r="48" spans="2:20" s="8" customFormat="1" ht="30" customHeight="1" x14ac:dyDescent="0.2">
      <c r="B48" s="135" t="s">
        <v>37</v>
      </c>
      <c r="C48" s="93"/>
      <c r="D48" s="94" t="e">
        <f>D49+D50+D51+#REF!</f>
        <v>#REF!</v>
      </c>
      <c r="E48" s="97" t="s">
        <v>79</v>
      </c>
      <c r="F48" s="91">
        <f>SUM(F49:F57)</f>
        <v>27970</v>
      </c>
      <c r="G48" s="91">
        <f t="shared" ref="G48:Q48" si="28">SUM(G49:G57)</f>
        <v>160601</v>
      </c>
      <c r="H48" s="91">
        <f t="shared" si="28"/>
        <v>39970</v>
      </c>
      <c r="I48" s="91">
        <f t="shared" si="28"/>
        <v>27970</v>
      </c>
      <c r="J48" s="91">
        <f t="shared" si="28"/>
        <v>27970</v>
      </c>
      <c r="K48" s="91">
        <f t="shared" si="28"/>
        <v>39970</v>
      </c>
      <c r="L48" s="91">
        <f t="shared" si="28"/>
        <v>27970</v>
      </c>
      <c r="M48" s="91">
        <f t="shared" si="28"/>
        <v>27970</v>
      </c>
      <c r="N48" s="91">
        <f t="shared" si="28"/>
        <v>39970</v>
      </c>
      <c r="O48" s="91">
        <f t="shared" si="28"/>
        <v>27970</v>
      </c>
      <c r="P48" s="91">
        <f t="shared" si="28"/>
        <v>41170</v>
      </c>
      <c r="Q48" s="91">
        <f t="shared" si="28"/>
        <v>39970</v>
      </c>
      <c r="R48" s="89">
        <f>SUM(F48:Q48)</f>
        <v>529471</v>
      </c>
      <c r="S48" s="91">
        <f>SUM(S49:S57)</f>
        <v>529471</v>
      </c>
      <c r="T48" s="91">
        <f>SUM(T49:T57)</f>
        <v>529471</v>
      </c>
    </row>
    <row r="49" spans="2:20" ht="36.75" customHeight="1" x14ac:dyDescent="0.2">
      <c r="B49" s="110" t="s">
        <v>54</v>
      </c>
      <c r="C49" s="28"/>
      <c r="D49" s="43">
        <v>72000</v>
      </c>
      <c r="E49" s="17"/>
      <c r="F49" s="23">
        <v>8000</v>
      </c>
      <c r="G49" s="23">
        <v>8000</v>
      </c>
      <c r="H49" s="23">
        <v>8000</v>
      </c>
      <c r="I49" s="23">
        <v>8000</v>
      </c>
      <c r="J49" s="23">
        <v>8000</v>
      </c>
      <c r="K49" s="23">
        <v>8000</v>
      </c>
      <c r="L49" s="23">
        <v>8000</v>
      </c>
      <c r="M49" s="23">
        <v>8000</v>
      </c>
      <c r="N49" s="23">
        <v>8000</v>
      </c>
      <c r="O49" s="23">
        <v>8000</v>
      </c>
      <c r="P49" s="23">
        <v>8000</v>
      </c>
      <c r="Q49" s="23">
        <v>8000</v>
      </c>
      <c r="R49" s="24">
        <f>SUM(F49:Q49)</f>
        <v>96000</v>
      </c>
      <c r="S49" s="23">
        <v>96000</v>
      </c>
      <c r="T49" s="23">
        <v>96000</v>
      </c>
    </row>
    <row r="50" spans="2:20" ht="32.25" customHeight="1" x14ac:dyDescent="0.2">
      <c r="B50" s="110" t="s">
        <v>55</v>
      </c>
      <c r="C50" s="28"/>
      <c r="D50" s="43">
        <v>164400</v>
      </c>
      <c r="E50" s="17"/>
      <c r="F50" s="23">
        <v>13700</v>
      </c>
      <c r="G50" s="23">
        <v>13700</v>
      </c>
      <c r="H50" s="23">
        <v>13700</v>
      </c>
      <c r="I50" s="23">
        <v>13700</v>
      </c>
      <c r="J50" s="23">
        <v>13700</v>
      </c>
      <c r="K50" s="23">
        <v>13700</v>
      </c>
      <c r="L50" s="23">
        <v>13700</v>
      </c>
      <c r="M50" s="23">
        <v>13700</v>
      </c>
      <c r="N50" s="23">
        <v>13700</v>
      </c>
      <c r="O50" s="23">
        <v>13700</v>
      </c>
      <c r="P50" s="23">
        <v>13700</v>
      </c>
      <c r="Q50" s="23">
        <v>13700</v>
      </c>
      <c r="R50" s="24">
        <f t="shared" ref="R50:R51" si="29">SUM(F50:Q50)</f>
        <v>164400</v>
      </c>
      <c r="S50" s="23">
        <v>164400</v>
      </c>
      <c r="T50" s="23">
        <v>164400</v>
      </c>
    </row>
    <row r="51" spans="2:20" ht="23.25" customHeight="1" x14ac:dyDescent="0.2">
      <c r="B51" s="110" t="s">
        <v>127</v>
      </c>
      <c r="C51" s="28"/>
      <c r="D51" s="44">
        <v>163572</v>
      </c>
      <c r="E51" s="20"/>
      <c r="F51" s="23">
        <v>6270</v>
      </c>
      <c r="G51" s="23">
        <v>94602</v>
      </c>
      <c r="H51" s="23">
        <v>6270</v>
      </c>
      <c r="I51" s="23">
        <v>6270</v>
      </c>
      <c r="J51" s="23">
        <v>6270</v>
      </c>
      <c r="K51" s="23">
        <v>6270</v>
      </c>
      <c r="L51" s="23">
        <v>6270</v>
      </c>
      <c r="M51" s="23">
        <v>6270</v>
      </c>
      <c r="N51" s="23">
        <v>6270</v>
      </c>
      <c r="O51" s="23">
        <v>6270</v>
      </c>
      <c r="P51" s="23">
        <v>6270</v>
      </c>
      <c r="Q51" s="23">
        <v>6270</v>
      </c>
      <c r="R51" s="24">
        <f t="shared" si="29"/>
        <v>163572</v>
      </c>
      <c r="S51" s="23">
        <v>163572</v>
      </c>
      <c r="T51" s="23">
        <v>163572</v>
      </c>
    </row>
    <row r="52" spans="2:20" s="62" customFormat="1" ht="54.75" customHeight="1" x14ac:dyDescent="0.2">
      <c r="B52" s="148" t="s">
        <v>126</v>
      </c>
      <c r="C52" s="28"/>
      <c r="D52" s="38"/>
      <c r="E52" s="150"/>
      <c r="F52" s="139"/>
      <c r="G52" s="139">
        <v>13714</v>
      </c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41">
        <f t="shared" ref="R52:R54" si="30">SUM(F52:Q52)</f>
        <v>13714</v>
      </c>
      <c r="S52" s="139">
        <v>13714</v>
      </c>
      <c r="T52" s="139">
        <v>13714</v>
      </c>
    </row>
    <row r="53" spans="2:20" s="62" customFormat="1" ht="24" customHeight="1" x14ac:dyDescent="0.2">
      <c r="B53" s="149"/>
      <c r="C53" s="28"/>
      <c r="D53" s="38"/>
      <c r="E53" s="151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2"/>
      <c r="S53" s="140"/>
      <c r="T53" s="140"/>
    </row>
    <row r="54" spans="2:20" s="62" customFormat="1" ht="47.25" customHeight="1" x14ac:dyDescent="0.2">
      <c r="B54" s="110" t="s">
        <v>92</v>
      </c>
      <c r="C54" s="28"/>
      <c r="D54" s="38"/>
      <c r="E54" s="20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>
        <v>13200</v>
      </c>
      <c r="Q54" s="23"/>
      <c r="R54" s="24">
        <f t="shared" si="30"/>
        <v>13200</v>
      </c>
      <c r="S54" s="23">
        <v>13200</v>
      </c>
      <c r="T54" s="23">
        <v>13200</v>
      </c>
    </row>
    <row r="55" spans="2:20" s="62" customFormat="1" ht="47.25" customHeight="1" x14ac:dyDescent="0.2">
      <c r="B55" s="110" t="s">
        <v>101</v>
      </c>
      <c r="C55" s="28"/>
      <c r="D55" s="38"/>
      <c r="E55" s="20"/>
      <c r="F55" s="23"/>
      <c r="G55" s="23">
        <v>17085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>
        <f>SUM(F55:Q55)</f>
        <v>17085</v>
      </c>
      <c r="S55" s="23">
        <v>17085</v>
      </c>
      <c r="T55" s="23">
        <v>17085</v>
      </c>
    </row>
    <row r="56" spans="2:20" s="62" customFormat="1" ht="47.25" customHeight="1" x14ac:dyDescent="0.2">
      <c r="B56" s="110" t="s">
        <v>102</v>
      </c>
      <c r="C56" s="28"/>
      <c r="D56" s="38"/>
      <c r="E56" s="20"/>
      <c r="F56" s="23"/>
      <c r="G56" s="23">
        <v>13500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4">
        <f>SUM(F56:Q56)</f>
        <v>13500</v>
      </c>
      <c r="S56" s="23">
        <v>13500</v>
      </c>
      <c r="T56" s="23">
        <v>13500</v>
      </c>
    </row>
    <row r="57" spans="2:20" s="62" customFormat="1" ht="51.75" customHeight="1" x14ac:dyDescent="0.25">
      <c r="B57" s="110" t="s">
        <v>124</v>
      </c>
      <c r="C57" s="28"/>
      <c r="D57" s="42"/>
      <c r="E57" s="17"/>
      <c r="F57" s="23"/>
      <c r="G57" s="23"/>
      <c r="H57" s="23">
        <v>12000</v>
      </c>
      <c r="I57" s="23"/>
      <c r="J57" s="23"/>
      <c r="K57" s="23">
        <v>12000</v>
      </c>
      <c r="L57" s="23"/>
      <c r="M57" s="23"/>
      <c r="N57" s="23">
        <v>12000</v>
      </c>
      <c r="O57" s="23"/>
      <c r="P57" s="23"/>
      <c r="Q57" s="23">
        <v>12000</v>
      </c>
      <c r="R57" s="24">
        <f>SUM(F57:Q57)</f>
        <v>48000</v>
      </c>
      <c r="S57" s="23">
        <v>48000</v>
      </c>
      <c r="T57" s="23">
        <v>48000</v>
      </c>
    </row>
    <row r="58" spans="2:20" ht="45" customHeight="1" x14ac:dyDescent="0.2">
      <c r="B58" s="135" t="s">
        <v>130</v>
      </c>
      <c r="C58" s="93"/>
      <c r="D58" s="94" t="e">
        <f>D59+D60+D61+#REF!+#REF!</f>
        <v>#REF!</v>
      </c>
      <c r="E58" s="96" t="s">
        <v>80</v>
      </c>
      <c r="F58" s="91">
        <f>F59+F60+F61</f>
        <v>0</v>
      </c>
      <c r="G58" s="91">
        <f t="shared" ref="G58:Q58" si="31">G59+G60+G61</f>
        <v>22163</v>
      </c>
      <c r="H58" s="91">
        <f t="shared" si="31"/>
        <v>0</v>
      </c>
      <c r="I58" s="91">
        <f t="shared" si="31"/>
        <v>0</v>
      </c>
      <c r="J58" s="91">
        <f t="shared" si="31"/>
        <v>0</v>
      </c>
      <c r="K58" s="91">
        <f t="shared" si="31"/>
        <v>0</v>
      </c>
      <c r="L58" s="91">
        <f t="shared" si="31"/>
        <v>0</v>
      </c>
      <c r="M58" s="91">
        <f t="shared" si="31"/>
        <v>0</v>
      </c>
      <c r="N58" s="91">
        <f t="shared" si="31"/>
        <v>0</v>
      </c>
      <c r="O58" s="91">
        <f t="shared" si="31"/>
        <v>0</v>
      </c>
      <c r="P58" s="91">
        <f t="shared" si="31"/>
        <v>0</v>
      </c>
      <c r="Q58" s="91">
        <f t="shared" si="31"/>
        <v>0</v>
      </c>
      <c r="R58" s="89">
        <f>SUM(F58:Q58)</f>
        <v>22163</v>
      </c>
      <c r="S58" s="91">
        <f>S59+S60+S61</f>
        <v>22163</v>
      </c>
      <c r="T58" s="91">
        <f>T59+T60+T61</f>
        <v>22163</v>
      </c>
    </row>
    <row r="59" spans="2:20" ht="62.25" customHeight="1" x14ac:dyDescent="0.2">
      <c r="B59" s="110" t="s">
        <v>56</v>
      </c>
      <c r="C59" s="28"/>
      <c r="D59" s="38">
        <v>8400</v>
      </c>
      <c r="E59" s="20"/>
      <c r="F59" s="23"/>
      <c r="G59" s="23">
        <v>8400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4">
        <f t="shared" ref="R59:R61" si="32">SUM(F59:Q59)</f>
        <v>8400</v>
      </c>
      <c r="S59" s="23">
        <v>8400</v>
      </c>
      <c r="T59" s="23">
        <v>8400</v>
      </c>
    </row>
    <row r="60" spans="2:20" ht="119.25" customHeight="1" x14ac:dyDescent="0.2">
      <c r="B60" s="137" t="s">
        <v>68</v>
      </c>
      <c r="C60" s="37"/>
      <c r="D60" s="49">
        <v>8480</v>
      </c>
      <c r="E60" s="21"/>
      <c r="F60" s="23"/>
      <c r="G60" s="23">
        <v>9328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4">
        <f t="shared" si="32"/>
        <v>9328</v>
      </c>
      <c r="S60" s="23">
        <v>9328</v>
      </c>
      <c r="T60" s="23">
        <v>9328</v>
      </c>
    </row>
    <row r="61" spans="2:20" s="12" customFormat="1" ht="45" customHeight="1" x14ac:dyDescent="0.2">
      <c r="B61" s="137" t="s">
        <v>125</v>
      </c>
      <c r="C61" s="37"/>
      <c r="D61" s="45"/>
      <c r="E61" s="21"/>
      <c r="F61" s="23"/>
      <c r="G61" s="23">
        <v>4435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4">
        <f t="shared" si="32"/>
        <v>4435</v>
      </c>
      <c r="S61" s="23">
        <v>4435</v>
      </c>
      <c r="T61" s="23">
        <v>4435</v>
      </c>
    </row>
    <row r="62" spans="2:20" ht="36.75" customHeight="1" x14ac:dyDescent="0.2">
      <c r="B62" s="135" t="s">
        <v>21</v>
      </c>
      <c r="C62" s="93"/>
      <c r="D62" s="94">
        <f>D63+D64</f>
        <v>264100.86</v>
      </c>
      <c r="E62" s="88" t="s">
        <v>81</v>
      </c>
      <c r="F62" s="91">
        <f>F63+F64</f>
        <v>0</v>
      </c>
      <c r="G62" s="91">
        <f t="shared" ref="G62:Q62" si="33">G63+G64</f>
        <v>0</v>
      </c>
      <c r="H62" s="91">
        <f t="shared" si="33"/>
        <v>0</v>
      </c>
      <c r="I62" s="91">
        <f t="shared" si="33"/>
        <v>0</v>
      </c>
      <c r="J62" s="91">
        <f t="shared" si="33"/>
        <v>62800</v>
      </c>
      <c r="K62" s="91">
        <f t="shared" si="33"/>
        <v>0</v>
      </c>
      <c r="L62" s="91">
        <f t="shared" si="33"/>
        <v>0</v>
      </c>
      <c r="M62" s="91">
        <f t="shared" si="33"/>
        <v>0</v>
      </c>
      <c r="N62" s="91">
        <f t="shared" si="33"/>
        <v>0</v>
      </c>
      <c r="O62" s="91">
        <f t="shared" si="33"/>
        <v>432714</v>
      </c>
      <c r="P62" s="91">
        <f t="shared" si="33"/>
        <v>0</v>
      </c>
      <c r="Q62" s="91">
        <f t="shared" si="33"/>
        <v>0</v>
      </c>
      <c r="R62" s="89">
        <f t="shared" ref="R62:R64" si="34">SUM(F62:Q62)</f>
        <v>495514</v>
      </c>
      <c r="S62" s="91">
        <f t="shared" ref="S62:T62" si="35">S63+S64</f>
        <v>495514</v>
      </c>
      <c r="T62" s="91">
        <f t="shared" si="35"/>
        <v>495514</v>
      </c>
    </row>
    <row r="63" spans="2:20" ht="29.25" customHeight="1" x14ac:dyDescent="0.2">
      <c r="B63" s="110" t="s">
        <v>57</v>
      </c>
      <c r="C63" s="28"/>
      <c r="D63" s="38">
        <v>50438.86</v>
      </c>
      <c r="E63" s="17"/>
      <c r="F63" s="23"/>
      <c r="G63" s="23"/>
      <c r="H63" s="23"/>
      <c r="I63" s="23"/>
      <c r="J63" s="23">
        <v>62800</v>
      </c>
      <c r="K63" s="23"/>
      <c r="L63" s="23"/>
      <c r="M63" s="23"/>
      <c r="N63" s="23"/>
      <c r="O63" s="23"/>
      <c r="P63" s="23"/>
      <c r="Q63" s="23"/>
      <c r="R63" s="24">
        <f t="shared" si="34"/>
        <v>62800</v>
      </c>
      <c r="S63" s="23">
        <v>62800</v>
      </c>
      <c r="T63" s="23">
        <v>62800</v>
      </c>
    </row>
    <row r="64" spans="2:20" ht="29.25" customHeight="1" x14ac:dyDescent="0.2">
      <c r="B64" s="110" t="s">
        <v>58</v>
      </c>
      <c r="C64" s="28"/>
      <c r="D64" s="38">
        <v>213662</v>
      </c>
      <c r="E64" s="17"/>
      <c r="F64" s="23"/>
      <c r="G64" s="23"/>
      <c r="H64" s="23"/>
      <c r="I64" s="23"/>
      <c r="J64" s="23"/>
      <c r="K64" s="23"/>
      <c r="L64" s="23"/>
      <c r="M64" s="23"/>
      <c r="N64" s="23"/>
      <c r="O64" s="23">
        <v>432714</v>
      </c>
      <c r="P64" s="23"/>
      <c r="Q64" s="23"/>
      <c r="R64" s="24">
        <f t="shared" si="34"/>
        <v>432714</v>
      </c>
      <c r="S64" s="23">
        <v>432714</v>
      </c>
      <c r="T64" s="23">
        <v>432714</v>
      </c>
    </row>
    <row r="65" spans="2:21" ht="18" customHeight="1" x14ac:dyDescent="0.2">
      <c r="B65" s="138" t="s">
        <v>20</v>
      </c>
      <c r="C65" s="95"/>
      <c r="D65" s="94" t="e">
        <f>#REF!+D67+D68+#REF!+#REF!+#REF!+D66</f>
        <v>#REF!</v>
      </c>
      <c r="E65" s="88" t="s">
        <v>82</v>
      </c>
      <c r="F65" s="91">
        <f>SUM(F67:F70)</f>
        <v>70532</v>
      </c>
      <c r="G65" s="91">
        <f t="shared" ref="G65:Q65" si="36">SUM(G67:G70)</f>
        <v>121872</v>
      </c>
      <c r="H65" s="91">
        <f t="shared" si="36"/>
        <v>82022</v>
      </c>
      <c r="I65" s="91">
        <f t="shared" si="36"/>
        <v>82022</v>
      </c>
      <c r="J65" s="91">
        <f t="shared" si="36"/>
        <v>82022</v>
      </c>
      <c r="K65" s="91">
        <f t="shared" si="36"/>
        <v>82022</v>
      </c>
      <c r="L65" s="91">
        <f t="shared" si="36"/>
        <v>82022</v>
      </c>
      <c r="M65" s="91">
        <f t="shared" si="36"/>
        <v>14162</v>
      </c>
      <c r="N65" s="91">
        <f t="shared" si="36"/>
        <v>14162</v>
      </c>
      <c r="O65" s="91">
        <f t="shared" si="36"/>
        <v>82022</v>
      </c>
      <c r="P65" s="91">
        <f t="shared" si="36"/>
        <v>82022</v>
      </c>
      <c r="Q65" s="91">
        <f t="shared" si="36"/>
        <v>82022</v>
      </c>
      <c r="R65" s="98">
        <f>SUM(R67:R70)</f>
        <v>876904</v>
      </c>
      <c r="S65" s="91">
        <f>SUM(S67:S70)</f>
        <v>876904</v>
      </c>
      <c r="T65" s="91">
        <f>SUM(T67:T70)</f>
        <v>876904</v>
      </c>
    </row>
    <row r="66" spans="2:21" ht="18" hidden="1" customHeight="1" x14ac:dyDescent="0.2">
      <c r="B66" s="113"/>
      <c r="C66" s="36"/>
      <c r="D66" s="46"/>
      <c r="E66" s="16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4">
        <f t="shared" ref="R66:R70" si="37">SUM(F66:Q66)</f>
        <v>0</v>
      </c>
      <c r="S66" s="23"/>
      <c r="T66" s="23"/>
    </row>
    <row r="67" spans="2:21" ht="61.5" customHeight="1" x14ac:dyDescent="0.25">
      <c r="B67" s="110" t="s">
        <v>123</v>
      </c>
      <c r="C67" s="28"/>
      <c r="D67" s="42">
        <v>18204.27</v>
      </c>
      <c r="E67" s="17"/>
      <c r="F67" s="23"/>
      <c r="G67" s="23">
        <v>15600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>
        <f t="shared" si="37"/>
        <v>15600</v>
      </c>
      <c r="S67" s="23">
        <v>15600</v>
      </c>
      <c r="T67" s="23">
        <v>15600</v>
      </c>
    </row>
    <row r="68" spans="2:21" s="12" customFormat="1" ht="29.25" customHeight="1" x14ac:dyDescent="0.25">
      <c r="B68" s="110" t="s">
        <v>59</v>
      </c>
      <c r="C68" s="28"/>
      <c r="D68" s="42">
        <v>531179.99999999988</v>
      </c>
      <c r="E68" s="17"/>
      <c r="F68" s="23">
        <v>59436</v>
      </c>
      <c r="G68" s="23">
        <v>85644</v>
      </c>
      <c r="H68" s="23">
        <v>67860</v>
      </c>
      <c r="I68" s="23">
        <v>67860</v>
      </c>
      <c r="J68" s="23">
        <v>67860</v>
      </c>
      <c r="K68" s="23">
        <v>67860</v>
      </c>
      <c r="L68" s="23">
        <v>67860</v>
      </c>
      <c r="M68" s="23"/>
      <c r="N68" s="23"/>
      <c r="O68" s="23">
        <v>67860</v>
      </c>
      <c r="P68" s="23">
        <v>67860</v>
      </c>
      <c r="Q68" s="23">
        <v>67860</v>
      </c>
      <c r="R68" s="24">
        <f>SUM(F68:Q68)</f>
        <v>687960</v>
      </c>
      <c r="S68" s="23">
        <v>687960</v>
      </c>
      <c r="T68" s="23">
        <v>687960</v>
      </c>
      <c r="U68" s="126"/>
    </row>
    <row r="69" spans="2:21" s="12" customFormat="1" ht="29.25" customHeight="1" x14ac:dyDescent="0.2">
      <c r="B69" s="110" t="s">
        <v>27</v>
      </c>
      <c r="C69" s="86"/>
      <c r="D69" s="90">
        <v>120100</v>
      </c>
      <c r="E69" s="16"/>
      <c r="F69" s="23">
        <v>11096</v>
      </c>
      <c r="G69" s="23">
        <v>17228</v>
      </c>
      <c r="H69" s="23">
        <v>14162</v>
      </c>
      <c r="I69" s="23">
        <v>14162</v>
      </c>
      <c r="J69" s="23">
        <v>14162</v>
      </c>
      <c r="K69" s="23">
        <v>14162</v>
      </c>
      <c r="L69" s="23">
        <v>14162</v>
      </c>
      <c r="M69" s="23">
        <v>14162</v>
      </c>
      <c r="N69" s="23">
        <v>14162</v>
      </c>
      <c r="O69" s="23">
        <v>14162</v>
      </c>
      <c r="P69" s="23">
        <v>14162</v>
      </c>
      <c r="Q69" s="23">
        <v>14162</v>
      </c>
      <c r="R69" s="24">
        <f>SUM(F69:Q69)</f>
        <v>169944</v>
      </c>
      <c r="S69" s="23">
        <v>169944</v>
      </c>
      <c r="T69" s="23">
        <v>169944</v>
      </c>
    </row>
    <row r="70" spans="2:21" s="12" customFormat="1" ht="42.75" customHeight="1" x14ac:dyDescent="0.25">
      <c r="B70" s="110" t="s">
        <v>122</v>
      </c>
      <c r="C70" s="129"/>
      <c r="D70" s="130"/>
      <c r="E70" s="17"/>
      <c r="F70" s="23"/>
      <c r="G70" s="23">
        <v>3400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4">
        <f t="shared" si="37"/>
        <v>3400</v>
      </c>
      <c r="S70" s="23">
        <v>3400</v>
      </c>
      <c r="T70" s="23">
        <v>3400</v>
      </c>
    </row>
    <row r="71" spans="2:21" s="11" customFormat="1" ht="36" customHeight="1" x14ac:dyDescent="0.2">
      <c r="B71" s="108" t="s">
        <v>18</v>
      </c>
      <c r="C71" s="86"/>
      <c r="D71" s="90">
        <v>49740</v>
      </c>
      <c r="E71" s="88" t="s">
        <v>109</v>
      </c>
      <c r="F71" s="91"/>
      <c r="G71" s="91">
        <v>28900</v>
      </c>
      <c r="H71" s="91"/>
      <c r="I71" s="91"/>
      <c r="J71" s="91"/>
      <c r="K71" s="91"/>
      <c r="L71" s="91"/>
      <c r="M71" s="91"/>
      <c r="N71" s="91">
        <v>29015</v>
      </c>
      <c r="O71" s="91"/>
      <c r="P71" s="133"/>
      <c r="Q71" s="91"/>
      <c r="R71" s="89">
        <f t="shared" ref="R71:R73" si="38">SUM(F71:Q71)</f>
        <v>57915</v>
      </c>
      <c r="S71" s="91">
        <v>57915</v>
      </c>
      <c r="T71" s="91">
        <v>57915</v>
      </c>
    </row>
    <row r="72" spans="2:21" s="11" customFormat="1" ht="33" customHeight="1" x14ac:dyDescent="0.2">
      <c r="B72" s="108" t="s">
        <v>103</v>
      </c>
      <c r="C72" s="86"/>
      <c r="D72" s="90"/>
      <c r="E72" s="88" t="s">
        <v>106</v>
      </c>
      <c r="F72" s="91"/>
      <c r="G72" s="91"/>
      <c r="H72" s="91"/>
      <c r="I72" s="91"/>
      <c r="J72" s="91">
        <v>101600</v>
      </c>
      <c r="K72" s="91"/>
      <c r="L72" s="91"/>
      <c r="M72" s="91">
        <v>0</v>
      </c>
      <c r="N72" s="91"/>
      <c r="O72" s="91"/>
      <c r="P72" s="133"/>
      <c r="Q72" s="91"/>
      <c r="R72" s="89">
        <f>SUM(F72:Q72)</f>
        <v>101600</v>
      </c>
      <c r="S72" s="91">
        <v>101600</v>
      </c>
      <c r="T72" s="91">
        <v>101600</v>
      </c>
    </row>
    <row r="73" spans="2:21" s="11" customFormat="1" ht="33" customHeight="1" x14ac:dyDescent="0.2">
      <c r="B73" s="108" t="s">
        <v>19</v>
      </c>
      <c r="C73" s="86"/>
      <c r="D73" s="90">
        <v>355041</v>
      </c>
      <c r="E73" s="88" t="s">
        <v>108</v>
      </c>
      <c r="F73" s="91"/>
      <c r="G73" s="91">
        <v>86450</v>
      </c>
      <c r="H73" s="91"/>
      <c r="I73" s="91">
        <v>86450</v>
      </c>
      <c r="J73" s="91"/>
      <c r="K73" s="91"/>
      <c r="L73" s="91">
        <v>86450</v>
      </c>
      <c r="M73" s="91">
        <v>0</v>
      </c>
      <c r="N73" s="91"/>
      <c r="O73" s="91">
        <v>86450</v>
      </c>
      <c r="P73" s="133"/>
      <c r="Q73" s="91"/>
      <c r="R73" s="89">
        <f t="shared" si="38"/>
        <v>345800</v>
      </c>
      <c r="S73" s="91">
        <v>345800</v>
      </c>
      <c r="T73" s="91">
        <v>345800</v>
      </c>
    </row>
    <row r="74" spans="2:21" s="11" customFormat="1" ht="33" customHeight="1" x14ac:dyDescent="0.2">
      <c r="B74" s="108" t="s">
        <v>93</v>
      </c>
      <c r="C74" s="86"/>
      <c r="D74" s="90">
        <v>355041</v>
      </c>
      <c r="E74" s="88" t="s">
        <v>107</v>
      </c>
      <c r="F74" s="91"/>
      <c r="G74" s="91">
        <v>40000</v>
      </c>
      <c r="H74" s="91"/>
      <c r="I74" s="91"/>
      <c r="J74" s="91"/>
      <c r="K74" s="91"/>
      <c r="L74" s="91"/>
      <c r="M74" s="91"/>
      <c r="N74" s="91"/>
      <c r="O74" s="91"/>
      <c r="P74" s="133"/>
      <c r="Q74" s="91"/>
      <c r="R74" s="89">
        <f>SUM(F74:Q74)</f>
        <v>40000</v>
      </c>
      <c r="S74" s="91">
        <v>40000</v>
      </c>
      <c r="T74" s="91">
        <v>40000</v>
      </c>
    </row>
    <row r="75" spans="2:21" ht="25.5" customHeight="1" x14ac:dyDescent="0.2">
      <c r="B75" s="112" t="s">
        <v>2</v>
      </c>
      <c r="C75" s="9"/>
      <c r="D75" s="47" t="e">
        <f>#REF!+D73+#REF!+#REF!+D71+#REF!+#REF!+#REF!+D65+D69+D62+#REF!+#REF!+#REF!+D48+#REF!+D41+D32+D30+D24+D21+D20+D19+D15+D12+D11+D8+D58</f>
        <v>#REF!</v>
      </c>
      <c r="E75" s="25"/>
      <c r="F75" s="25">
        <f t="shared" ref="F75:R75" si="39">F15+F19+F20+F21+F22+F24+F30+F32+F41+F48+F58+F62+F65+F71+F73+F74+F23+F72+F46</f>
        <v>1829764</v>
      </c>
      <c r="G75" s="25">
        <f t="shared" si="39"/>
        <v>1606691</v>
      </c>
      <c r="H75" s="25">
        <f t="shared" si="39"/>
        <v>858064</v>
      </c>
      <c r="I75" s="25">
        <f t="shared" si="39"/>
        <v>719644</v>
      </c>
      <c r="J75" s="25">
        <f t="shared" si="39"/>
        <v>799988</v>
      </c>
      <c r="K75" s="25">
        <f t="shared" si="39"/>
        <v>538012</v>
      </c>
      <c r="L75" s="25">
        <f t="shared" si="39"/>
        <v>515473</v>
      </c>
      <c r="M75" s="25">
        <f t="shared" si="39"/>
        <v>230606</v>
      </c>
      <c r="N75" s="25">
        <f t="shared" si="39"/>
        <v>301621</v>
      </c>
      <c r="O75" s="25">
        <f t="shared" si="39"/>
        <v>1154752</v>
      </c>
      <c r="P75" s="25">
        <f t="shared" si="39"/>
        <v>648788</v>
      </c>
      <c r="Q75" s="25">
        <f t="shared" si="39"/>
        <v>789538</v>
      </c>
      <c r="R75" s="25">
        <f t="shared" si="39"/>
        <v>9992941</v>
      </c>
      <c r="S75" s="25">
        <f t="shared" ref="S75:T75" si="40">S15+S19+S20+S21+S22+S24+S30+S32+S41+S48+S58+S62+S65+S71+S73+S74+S23+S72+S46</f>
        <v>10196610</v>
      </c>
      <c r="T75" s="25">
        <f t="shared" si="40"/>
        <v>10398908</v>
      </c>
    </row>
    <row r="76" spans="2:21" ht="20.25" customHeight="1" x14ac:dyDescent="0.2">
      <c r="Q76" s="132"/>
      <c r="R76" s="132"/>
      <c r="S76" s="1"/>
      <c r="T76" s="1"/>
    </row>
    <row r="77" spans="2:21" ht="20.25" customHeight="1" x14ac:dyDescent="0.2">
      <c r="B77" s="146" t="s">
        <v>31</v>
      </c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</row>
    <row r="78" spans="2:21" s="12" customFormat="1" ht="29.25" hidden="1" customHeight="1" x14ac:dyDescent="0.2">
      <c r="B78" s="108" t="s">
        <v>40</v>
      </c>
      <c r="C78" s="86"/>
      <c r="D78" s="90">
        <v>1631378</v>
      </c>
      <c r="E78" s="88" t="s">
        <v>105</v>
      </c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89">
        <f>SUM(F78:Q78)</f>
        <v>0</v>
      </c>
      <c r="S78" s="91"/>
      <c r="T78" s="91"/>
    </row>
    <row r="79" spans="2:21" s="12" customFormat="1" ht="29.25" customHeight="1" x14ac:dyDescent="0.2">
      <c r="B79" s="108" t="s">
        <v>104</v>
      </c>
      <c r="C79" s="86"/>
      <c r="D79" s="90"/>
      <c r="E79" s="88" t="s">
        <v>105</v>
      </c>
      <c r="F79" s="91">
        <v>681470</v>
      </c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89">
        <f>SUM(F79:Q79)</f>
        <v>681470</v>
      </c>
      <c r="S79" s="91">
        <v>454301</v>
      </c>
      <c r="T79" s="91">
        <v>454301</v>
      </c>
    </row>
    <row r="80" spans="2:21" ht="25.5" customHeight="1" x14ac:dyDescent="0.2">
      <c r="B80" s="112" t="s">
        <v>2</v>
      </c>
      <c r="C80" s="9"/>
      <c r="D80" s="47">
        <f>SUM(D78:D78)</f>
        <v>1631378</v>
      </c>
      <c r="E80" s="25"/>
      <c r="F80" s="25">
        <f>SUM(F78:F79)</f>
        <v>681470</v>
      </c>
      <c r="G80" s="25">
        <f>SUM(G78:G78)</f>
        <v>0</v>
      </c>
      <c r="H80" s="25">
        <f>SUM(H78:H78)</f>
        <v>0</v>
      </c>
      <c r="I80" s="25">
        <f>SUM(I78:I79)</f>
        <v>0</v>
      </c>
      <c r="J80" s="25">
        <f t="shared" ref="J80:Q80" si="41">J78+J79</f>
        <v>0</v>
      </c>
      <c r="K80" s="25">
        <f t="shared" si="41"/>
        <v>0</v>
      </c>
      <c r="L80" s="25">
        <f>SUM(L78:L79)</f>
        <v>0</v>
      </c>
      <c r="M80" s="25">
        <f t="shared" si="41"/>
        <v>0</v>
      </c>
      <c r="N80" s="25">
        <f t="shared" si="41"/>
        <v>0</v>
      </c>
      <c r="O80" s="25">
        <f>SUM(O78:O79)</f>
        <v>0</v>
      </c>
      <c r="P80" s="25">
        <f t="shared" si="41"/>
        <v>0</v>
      </c>
      <c r="Q80" s="25">
        <f t="shared" si="41"/>
        <v>0</v>
      </c>
      <c r="R80" s="25">
        <f>F80+I80+L80+O80</f>
        <v>681470</v>
      </c>
      <c r="S80" s="25">
        <f>S79</f>
        <v>454301</v>
      </c>
      <c r="T80" s="25">
        <v>454310</v>
      </c>
    </row>
    <row r="81" spans="2:20" ht="25.5" customHeight="1" x14ac:dyDescent="0.2">
      <c r="B81" s="146" t="s">
        <v>91</v>
      </c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48"/>
    </row>
    <row r="82" spans="2:20" ht="33.75" customHeight="1" x14ac:dyDescent="0.2">
      <c r="B82" s="108" t="s">
        <v>118</v>
      </c>
      <c r="C82" s="86"/>
      <c r="D82" s="90"/>
      <c r="E82" s="88" t="s">
        <v>83</v>
      </c>
      <c r="F82" s="91">
        <v>482560</v>
      </c>
      <c r="G82" s="91">
        <v>482560</v>
      </c>
      <c r="H82" s="91">
        <v>482560</v>
      </c>
      <c r="I82" s="91">
        <v>482560</v>
      </c>
      <c r="J82" s="91">
        <v>482560</v>
      </c>
      <c r="K82" s="91">
        <v>482560</v>
      </c>
      <c r="L82" s="91">
        <v>0</v>
      </c>
      <c r="M82" s="91">
        <v>0</v>
      </c>
      <c r="N82" s="91">
        <v>482560</v>
      </c>
      <c r="O82" s="91">
        <v>482560</v>
      </c>
      <c r="P82" s="91">
        <v>482560</v>
      </c>
      <c r="Q82" s="91">
        <v>482560</v>
      </c>
      <c r="R82" s="89">
        <f>SUM(F82:Q82)</f>
        <v>4825600</v>
      </c>
      <c r="S82" s="91">
        <f>S83</f>
        <v>4825600</v>
      </c>
      <c r="T82" s="91">
        <f>T83</f>
        <v>4825600</v>
      </c>
    </row>
    <row r="83" spans="2:20" ht="25.5" customHeight="1" x14ac:dyDescent="0.2">
      <c r="B83" s="112" t="s">
        <v>2</v>
      </c>
      <c r="C83" s="9"/>
      <c r="D83" s="47" t="e">
        <f>SUM(#REF!)</f>
        <v>#REF!</v>
      </c>
      <c r="E83" s="25"/>
      <c r="F83" s="25">
        <f>F82</f>
        <v>482560</v>
      </c>
      <c r="G83" s="25">
        <f t="shared" ref="G83:Q83" si="42">G82</f>
        <v>482560</v>
      </c>
      <c r="H83" s="25">
        <f t="shared" si="42"/>
        <v>482560</v>
      </c>
      <c r="I83" s="25">
        <f t="shared" si="42"/>
        <v>482560</v>
      </c>
      <c r="J83" s="25">
        <f t="shared" si="42"/>
        <v>482560</v>
      </c>
      <c r="K83" s="25">
        <f t="shared" si="42"/>
        <v>482560</v>
      </c>
      <c r="L83" s="25">
        <f t="shared" si="42"/>
        <v>0</v>
      </c>
      <c r="M83" s="25">
        <f t="shared" si="42"/>
        <v>0</v>
      </c>
      <c r="N83" s="25">
        <f t="shared" si="42"/>
        <v>482560</v>
      </c>
      <c r="O83" s="25">
        <f t="shared" si="42"/>
        <v>482560</v>
      </c>
      <c r="P83" s="25">
        <f t="shared" si="42"/>
        <v>482560</v>
      </c>
      <c r="Q83" s="25">
        <f t="shared" si="42"/>
        <v>482560</v>
      </c>
      <c r="R83" s="24">
        <f>SUM(F83:Q83)</f>
        <v>4825600</v>
      </c>
      <c r="S83" s="25">
        <v>4825600</v>
      </c>
      <c r="T83" s="25">
        <v>4825600</v>
      </c>
    </row>
    <row r="84" spans="2:20" x14ac:dyDescent="0.2">
      <c r="Q84" s="1"/>
      <c r="R84" s="1"/>
      <c r="S84" s="1"/>
      <c r="T84" s="1"/>
    </row>
    <row r="85" spans="2:20" ht="25.5" customHeight="1" x14ac:dyDescent="0.2">
      <c r="B85" s="112" t="s">
        <v>38</v>
      </c>
      <c r="C85" s="29">
        <v>7870411</v>
      </c>
      <c r="D85" s="47" t="e">
        <f>D80+D75</f>
        <v>#REF!</v>
      </c>
      <c r="E85" s="25"/>
      <c r="F85" s="25">
        <f>F75+F80+F83</f>
        <v>2993794</v>
      </c>
      <c r="G85" s="25">
        <f t="shared" ref="G85:P85" si="43">G75+G80+G83</f>
        <v>2089251</v>
      </c>
      <c r="H85" s="25">
        <f t="shared" si="43"/>
        <v>1340624</v>
      </c>
      <c r="I85" s="25">
        <f t="shared" si="43"/>
        <v>1202204</v>
      </c>
      <c r="J85" s="25">
        <f t="shared" si="43"/>
        <v>1282548</v>
      </c>
      <c r="K85" s="25">
        <f t="shared" si="43"/>
        <v>1020572</v>
      </c>
      <c r="L85" s="25">
        <f t="shared" si="43"/>
        <v>515473</v>
      </c>
      <c r="M85" s="25">
        <f t="shared" si="43"/>
        <v>230606</v>
      </c>
      <c r="N85" s="25">
        <f t="shared" si="43"/>
        <v>784181</v>
      </c>
      <c r="O85" s="25">
        <f t="shared" si="43"/>
        <v>1637312</v>
      </c>
      <c r="P85" s="25">
        <f t="shared" si="43"/>
        <v>1131348</v>
      </c>
      <c r="Q85" s="25">
        <f>Q75+Q80+Q83</f>
        <v>1272098</v>
      </c>
      <c r="R85" s="25">
        <f>SUM(F85:Q85)</f>
        <v>15500011</v>
      </c>
      <c r="S85" s="25">
        <f>S75+S80+S83</f>
        <v>15476511</v>
      </c>
      <c r="T85" s="25">
        <f>T75+T80+T83</f>
        <v>15678818</v>
      </c>
    </row>
    <row r="86" spans="2:20" x14ac:dyDescent="0.2">
      <c r="R86" s="4"/>
    </row>
    <row r="87" spans="2:20" x14ac:dyDescent="0.2"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</row>
    <row r="88" spans="2:20" x14ac:dyDescent="0.2"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</row>
    <row r="89" spans="2:20" x14ac:dyDescent="0.2"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</row>
    <row r="90" spans="2:20" s="118" customFormat="1" ht="15.75" x14ac:dyDescent="0.25">
      <c r="B90" s="145" t="s">
        <v>131</v>
      </c>
      <c r="C90" s="145"/>
      <c r="D90" s="145"/>
      <c r="E90" s="145"/>
      <c r="F90" s="145"/>
      <c r="G90" s="145"/>
      <c r="H90" s="145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</row>
    <row r="91" spans="2:20" s="118" customFormat="1" ht="40.5" customHeight="1" x14ac:dyDescent="0.25">
      <c r="B91" s="119" t="s">
        <v>132</v>
      </c>
      <c r="C91" s="120"/>
      <c r="D91" s="120"/>
      <c r="E91" s="120"/>
      <c r="F91" s="120"/>
      <c r="G91" s="120"/>
      <c r="H91" s="120"/>
      <c r="I91" s="121"/>
      <c r="J91" s="121"/>
      <c r="K91" s="122"/>
      <c r="L91" s="122"/>
      <c r="M91" s="122"/>
      <c r="N91" s="122"/>
      <c r="O91" s="122"/>
      <c r="P91" s="122"/>
      <c r="Q91" s="122"/>
      <c r="R91" s="122"/>
      <c r="S91" s="122"/>
      <c r="T91" s="122"/>
    </row>
    <row r="92" spans="2:20" x14ac:dyDescent="0.2">
      <c r="R92" s="4"/>
    </row>
  </sheetData>
  <mergeCells count="25">
    <mergeCell ref="L1:R1"/>
    <mergeCell ref="L2:R2"/>
    <mergeCell ref="B90:H90"/>
    <mergeCell ref="B3:R3"/>
    <mergeCell ref="B4:R4"/>
    <mergeCell ref="B5:R5"/>
    <mergeCell ref="B77:R77"/>
    <mergeCell ref="B81:R81"/>
    <mergeCell ref="B52:B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T52:T53"/>
    <mergeCell ref="O52:O53"/>
    <mergeCell ref="P52:P53"/>
    <mergeCell ref="Q52:Q53"/>
    <mergeCell ref="R52:R53"/>
    <mergeCell ref="S52:S53"/>
  </mergeCells>
  <pageMargins left="0" right="0" top="0" bottom="0" header="0.51181102362204722" footer="0.51181102362204722"/>
  <pageSetup paperSize="9" scale="45" fitToHeight="3" orientation="landscape" r:id="rId1"/>
  <headerFooter alignWithMargins="0"/>
  <rowBreaks count="1" manualBreakCount="1">
    <brk id="55" min="1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S25"/>
  <sheetViews>
    <sheetView view="pageBreakPreview" topLeftCell="A2" zoomScaleSheetLayoutView="100" workbookViewId="0">
      <selection activeCell="S15" sqref="S15"/>
    </sheetView>
  </sheetViews>
  <sheetFormatPr defaultRowHeight="12.75" x14ac:dyDescent="0.2"/>
  <cols>
    <col min="1" max="1" width="43" style="7" customWidth="1"/>
    <col min="2" max="2" width="12.140625" style="7" hidden="1" customWidth="1"/>
    <col min="3" max="3" width="12.7109375" style="31" hidden="1" customWidth="1"/>
    <col min="4" max="4" width="12.140625" style="3" customWidth="1"/>
    <col min="5" max="5" width="13.85546875" style="3" customWidth="1"/>
    <col min="6" max="6" width="13.85546875" style="7" customWidth="1"/>
    <col min="7" max="9" width="13.85546875" style="4" customWidth="1"/>
    <col min="10" max="10" width="13.85546875" style="5" customWidth="1"/>
    <col min="11" max="11" width="13.85546875" style="6" customWidth="1"/>
    <col min="12" max="14" width="13.85546875" style="2" customWidth="1"/>
    <col min="15" max="16" width="13.85546875" style="4" customWidth="1"/>
    <col min="17" max="17" width="16" style="10" customWidth="1"/>
    <col min="18" max="19" width="13.85546875" style="4" customWidth="1"/>
    <col min="20" max="22" width="11.7109375" style="4" customWidth="1"/>
    <col min="23" max="16384" width="9.140625" style="4"/>
  </cols>
  <sheetData>
    <row r="1" spans="1:19" ht="48" hidden="1" customHeight="1" x14ac:dyDescent="0.2">
      <c r="K1" s="143" t="s">
        <v>32</v>
      </c>
      <c r="L1" s="143"/>
      <c r="M1" s="143"/>
      <c r="N1" s="143"/>
      <c r="O1" s="143"/>
      <c r="P1" s="143"/>
      <c r="Q1" s="143"/>
      <c r="R1" s="5"/>
    </row>
    <row r="2" spans="1:19" ht="28.5" customHeight="1" x14ac:dyDescent="0.2">
      <c r="K2" s="53"/>
      <c r="L2" s="53"/>
      <c r="M2" s="53"/>
      <c r="N2" s="53"/>
      <c r="O2" s="53"/>
      <c r="P2" s="53"/>
      <c r="Q2" s="53"/>
      <c r="R2" s="53"/>
      <c r="S2" s="53"/>
    </row>
    <row r="3" spans="1:19" ht="24.75" customHeight="1" x14ac:dyDescent="0.2">
      <c r="A3" s="146" t="s">
        <v>121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5"/>
    </row>
    <row r="4" spans="1:19" ht="15" customHeight="1" x14ac:dyDescent="0.2">
      <c r="A4" s="147" t="s">
        <v>119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5"/>
    </row>
    <row r="5" spans="1:19" ht="28.5" customHeight="1" x14ac:dyDescent="0.2">
      <c r="A5" s="146" t="s">
        <v>89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5"/>
    </row>
    <row r="6" spans="1:19" ht="28.5" customHeight="1" x14ac:dyDescent="0.2">
      <c r="A6" s="26"/>
      <c r="B6" s="26"/>
      <c r="C6" s="3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25"/>
      <c r="R6" s="131"/>
      <c r="S6" s="131" t="s">
        <v>94</v>
      </c>
    </row>
    <row r="7" spans="1:19" ht="31.5" x14ac:dyDescent="0.2">
      <c r="A7" s="82" t="s">
        <v>17</v>
      </c>
      <c r="B7" s="82" t="s">
        <v>43</v>
      </c>
      <c r="C7" s="84" t="s">
        <v>44</v>
      </c>
      <c r="D7" s="83" t="s">
        <v>25</v>
      </c>
      <c r="E7" s="85" t="s">
        <v>5</v>
      </c>
      <c r="F7" s="85" t="s">
        <v>6</v>
      </c>
      <c r="G7" s="85" t="s">
        <v>7</v>
      </c>
      <c r="H7" s="85" t="s">
        <v>8</v>
      </c>
      <c r="I7" s="85" t="s">
        <v>9</v>
      </c>
      <c r="J7" s="85" t="s">
        <v>10</v>
      </c>
      <c r="K7" s="85" t="s">
        <v>13</v>
      </c>
      <c r="L7" s="85" t="s">
        <v>11</v>
      </c>
      <c r="M7" s="85" t="s">
        <v>12</v>
      </c>
      <c r="N7" s="85" t="s">
        <v>14</v>
      </c>
      <c r="O7" s="85" t="s">
        <v>15</v>
      </c>
      <c r="P7" s="85" t="s">
        <v>16</v>
      </c>
      <c r="Q7" s="85" t="s">
        <v>115</v>
      </c>
      <c r="R7" s="14" t="s">
        <v>116</v>
      </c>
      <c r="S7" s="14" t="s">
        <v>117</v>
      </c>
    </row>
    <row r="8" spans="1:19" ht="53.25" hidden="1" customHeight="1" x14ac:dyDescent="0.2">
      <c r="A8" s="92" t="s">
        <v>95</v>
      </c>
      <c r="B8" s="92"/>
      <c r="C8" s="99">
        <f>C9+C10</f>
        <v>1206221.25</v>
      </c>
      <c r="D8" s="123"/>
      <c r="E8" s="123">
        <f>E9+E10</f>
        <v>0</v>
      </c>
      <c r="F8" s="123">
        <f>F9+F10</f>
        <v>0</v>
      </c>
      <c r="G8" s="123">
        <f>G9+G10</f>
        <v>0</v>
      </c>
      <c r="H8" s="123">
        <f t="shared" ref="H8:P8" si="0">H9+H10</f>
        <v>0</v>
      </c>
      <c r="I8" s="123">
        <f t="shared" si="0"/>
        <v>0</v>
      </c>
      <c r="J8" s="123">
        <f t="shared" si="0"/>
        <v>0</v>
      </c>
      <c r="K8" s="123">
        <f t="shared" si="0"/>
        <v>0</v>
      </c>
      <c r="L8" s="123">
        <f t="shared" si="0"/>
        <v>0</v>
      </c>
      <c r="M8" s="123">
        <f t="shared" si="0"/>
        <v>0</v>
      </c>
      <c r="N8" s="123">
        <f t="shared" si="0"/>
        <v>0</v>
      </c>
      <c r="O8" s="100">
        <f t="shared" si="0"/>
        <v>0</v>
      </c>
      <c r="P8" s="100">
        <f t="shared" si="0"/>
        <v>0</v>
      </c>
      <c r="Q8" s="89">
        <f t="shared" ref="Q8" si="1">SUM(E8:P8)</f>
        <v>0</v>
      </c>
      <c r="R8" s="100">
        <f t="shared" ref="R8:S8" si="2">R9+R10</f>
        <v>0</v>
      </c>
      <c r="S8" s="100">
        <f t="shared" si="2"/>
        <v>0</v>
      </c>
    </row>
    <row r="9" spans="1:19" ht="41.25" hidden="1" customHeight="1" x14ac:dyDescent="0.2">
      <c r="A9" s="22" t="s">
        <v>0</v>
      </c>
      <c r="B9" s="27"/>
      <c r="C9" s="33">
        <f>[1]прил3!$P$100</f>
        <v>926440</v>
      </c>
      <c r="D9" s="16" t="s">
        <v>84</v>
      </c>
      <c r="E9" s="23"/>
      <c r="F9" s="23"/>
      <c r="G9" s="23"/>
      <c r="H9" s="23"/>
      <c r="I9" s="23"/>
      <c r="J9" s="23"/>
      <c r="K9" s="23">
        <v>0</v>
      </c>
      <c r="L9" s="23">
        <v>0</v>
      </c>
      <c r="M9" s="23"/>
      <c r="N9" s="23"/>
      <c r="O9" s="23"/>
      <c r="P9" s="23"/>
      <c r="Q9" s="24">
        <f>SUM(E9:P9)</f>
        <v>0</v>
      </c>
      <c r="R9" s="23"/>
      <c r="S9" s="23"/>
    </row>
    <row r="10" spans="1:19" s="8" customFormat="1" ht="34.5" hidden="1" customHeight="1" x14ac:dyDescent="0.2">
      <c r="A10" s="18" t="s">
        <v>26</v>
      </c>
      <c r="B10" s="27"/>
      <c r="C10" s="34">
        <f>[1]прил3!$P$111</f>
        <v>279781.25</v>
      </c>
      <c r="D10" s="16" t="s">
        <v>85</v>
      </c>
      <c r="E10" s="23"/>
      <c r="F10" s="23"/>
      <c r="G10" s="23"/>
      <c r="H10" s="23"/>
      <c r="I10" s="23"/>
      <c r="J10" s="23"/>
      <c r="K10" s="23">
        <v>0</v>
      </c>
      <c r="L10" s="23">
        <v>0</v>
      </c>
      <c r="M10" s="23"/>
      <c r="N10" s="23"/>
      <c r="O10" s="23"/>
      <c r="P10" s="23"/>
      <c r="Q10" s="24">
        <f t="shared" ref="Q10" si="3">SUM(E10:P10)</f>
        <v>0</v>
      </c>
      <c r="R10" s="23"/>
      <c r="S10" s="23"/>
    </row>
    <row r="11" spans="1:19" ht="78.75" hidden="1" customHeight="1" x14ac:dyDescent="0.2">
      <c r="A11" s="92" t="s">
        <v>96</v>
      </c>
      <c r="B11" s="92"/>
      <c r="C11" s="101" t="e">
        <f>C12+C13+#REF!</f>
        <v>#REF!</v>
      </c>
      <c r="D11" s="123"/>
      <c r="E11" s="123">
        <f>SUM(E12:E13)</f>
        <v>0</v>
      </c>
      <c r="F11" s="123">
        <f t="shared" ref="F11:P11" si="4">SUM(F12:F13)</f>
        <v>0</v>
      </c>
      <c r="G11" s="123">
        <f t="shared" si="4"/>
        <v>0</v>
      </c>
      <c r="H11" s="123">
        <f t="shared" si="4"/>
        <v>0</v>
      </c>
      <c r="I11" s="123">
        <f t="shared" si="4"/>
        <v>0</v>
      </c>
      <c r="J11" s="123">
        <f t="shared" si="4"/>
        <v>0</v>
      </c>
      <c r="K11" s="123">
        <f t="shared" si="4"/>
        <v>0</v>
      </c>
      <c r="L11" s="123">
        <f t="shared" si="4"/>
        <v>0</v>
      </c>
      <c r="M11" s="123">
        <f t="shared" si="4"/>
        <v>0</v>
      </c>
      <c r="N11" s="123">
        <f t="shared" si="4"/>
        <v>0</v>
      </c>
      <c r="O11" s="123">
        <f t="shared" si="4"/>
        <v>0</v>
      </c>
      <c r="P11" s="123">
        <f t="shared" si="4"/>
        <v>0</v>
      </c>
      <c r="Q11" s="89">
        <f>SUM(E11:P11)</f>
        <v>0</v>
      </c>
      <c r="R11" s="123">
        <f t="shared" ref="R11:S11" si="5">SUM(R12:R13)</f>
        <v>0</v>
      </c>
      <c r="S11" s="123">
        <f t="shared" si="5"/>
        <v>0</v>
      </c>
    </row>
    <row r="12" spans="1:19" ht="42" hidden="1" customHeight="1" x14ac:dyDescent="0.2">
      <c r="A12" s="22" t="s">
        <v>41</v>
      </c>
      <c r="B12" s="30"/>
      <c r="C12" s="33">
        <f>[1]прил3!$P$103</f>
        <v>1749000</v>
      </c>
      <c r="D12" s="16" t="s">
        <v>86</v>
      </c>
      <c r="E12" s="23">
        <v>0</v>
      </c>
      <c r="F12" s="23"/>
      <c r="G12" s="23"/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/>
      <c r="O12" s="23"/>
      <c r="P12" s="23"/>
      <c r="Q12" s="24">
        <f t="shared" ref="Q12:Q13" si="6">SUM(E12:P12)</f>
        <v>0</v>
      </c>
      <c r="R12" s="23"/>
      <c r="S12" s="23"/>
    </row>
    <row r="13" spans="1:19" ht="35.25" hidden="1" customHeight="1" x14ac:dyDescent="0.2">
      <c r="A13" s="22" t="s">
        <v>42</v>
      </c>
      <c r="B13" s="30"/>
      <c r="C13" s="33">
        <f>[1]прил3!$P$108</f>
        <v>245000</v>
      </c>
      <c r="D13" s="16" t="s">
        <v>87</v>
      </c>
      <c r="E13" s="23"/>
      <c r="F13" s="23"/>
      <c r="G13" s="23"/>
      <c r="H13" s="23">
        <v>0</v>
      </c>
      <c r="I13" s="23">
        <v>0</v>
      </c>
      <c r="J13" s="23"/>
      <c r="K13" s="23">
        <v>0</v>
      </c>
      <c r="L13" s="23">
        <v>0</v>
      </c>
      <c r="M13" s="23"/>
      <c r="N13" s="23"/>
      <c r="O13" s="23"/>
      <c r="P13" s="23"/>
      <c r="Q13" s="24">
        <f t="shared" si="6"/>
        <v>0</v>
      </c>
      <c r="R13" s="23"/>
      <c r="S13" s="23"/>
    </row>
    <row r="14" spans="1:19" s="8" customFormat="1" ht="109.5" customHeight="1" x14ac:dyDescent="0.2">
      <c r="A14" s="92" t="s">
        <v>120</v>
      </c>
      <c r="B14" s="127"/>
      <c r="C14" s="102"/>
      <c r="D14" s="88"/>
      <c r="E14" s="128">
        <f t="shared" ref="E14:P14" si="7">SUM(E15:E15)</f>
        <v>0</v>
      </c>
      <c r="F14" s="128">
        <f t="shared" si="7"/>
        <v>10062</v>
      </c>
      <c r="G14" s="128">
        <f t="shared" si="7"/>
        <v>10062</v>
      </c>
      <c r="H14" s="128">
        <f t="shared" si="7"/>
        <v>10062</v>
      </c>
      <c r="I14" s="128">
        <f t="shared" si="7"/>
        <v>25192</v>
      </c>
      <c r="J14" s="128">
        <f t="shared" si="7"/>
        <v>10062</v>
      </c>
      <c r="K14" s="128">
        <f t="shared" si="7"/>
        <v>10062</v>
      </c>
      <c r="L14" s="128">
        <f t="shared" si="7"/>
        <v>5000</v>
      </c>
      <c r="M14" s="128">
        <f t="shared" si="7"/>
        <v>10062</v>
      </c>
      <c r="N14" s="128">
        <f t="shared" si="7"/>
        <v>10062</v>
      </c>
      <c r="O14" s="128">
        <f t="shared" si="7"/>
        <v>10062</v>
      </c>
      <c r="P14" s="128">
        <f t="shared" si="7"/>
        <v>10062</v>
      </c>
      <c r="Q14" s="89">
        <f>SUM(Q15:Q15)</f>
        <v>120750</v>
      </c>
      <c r="R14" s="128">
        <f t="shared" ref="R14:S14" si="8">SUM(R15:R15)</f>
        <v>120750</v>
      </c>
      <c r="S14" s="128">
        <f t="shared" si="8"/>
        <v>120750</v>
      </c>
    </row>
    <row r="15" spans="1:19" ht="35.25" customHeight="1" x14ac:dyDescent="0.2">
      <c r="A15" s="22" t="s">
        <v>97</v>
      </c>
      <c r="B15" s="30"/>
      <c r="C15" s="33"/>
      <c r="D15" s="16" t="s">
        <v>110</v>
      </c>
      <c r="E15" s="23"/>
      <c r="F15" s="23">
        <v>10062</v>
      </c>
      <c r="G15" s="23">
        <v>10062</v>
      </c>
      <c r="H15" s="23">
        <v>10062</v>
      </c>
      <c r="I15" s="23">
        <v>25192</v>
      </c>
      <c r="J15" s="23">
        <v>10062</v>
      </c>
      <c r="K15" s="23">
        <v>10062</v>
      </c>
      <c r="L15" s="23">
        <v>5000</v>
      </c>
      <c r="M15" s="23">
        <v>10062</v>
      </c>
      <c r="N15" s="23">
        <v>10062</v>
      </c>
      <c r="O15" s="23">
        <v>10062</v>
      </c>
      <c r="P15" s="23">
        <v>10062</v>
      </c>
      <c r="Q15" s="24">
        <f>SUM(E15:P15)</f>
        <v>120750</v>
      </c>
      <c r="R15" s="23">
        <v>120750</v>
      </c>
      <c r="S15" s="23">
        <v>120750</v>
      </c>
    </row>
    <row r="16" spans="1:19" ht="25.5" customHeight="1" x14ac:dyDescent="0.2">
      <c r="A16" s="9" t="s">
        <v>38</v>
      </c>
      <c r="B16" s="29">
        <v>3204421</v>
      </c>
      <c r="C16" s="35" t="e">
        <f>C11+C8</f>
        <v>#REF!</v>
      </c>
      <c r="D16" s="25"/>
      <c r="E16" s="25">
        <f>E8+E11+E14</f>
        <v>0</v>
      </c>
      <c r="F16" s="25">
        <f>F14</f>
        <v>10062</v>
      </c>
      <c r="G16" s="25">
        <f t="shared" ref="G16:S16" si="9">G14</f>
        <v>10062</v>
      </c>
      <c r="H16" s="25">
        <f t="shared" si="9"/>
        <v>10062</v>
      </c>
      <c r="I16" s="25">
        <f t="shared" si="9"/>
        <v>25192</v>
      </c>
      <c r="J16" s="25">
        <f t="shared" si="9"/>
        <v>10062</v>
      </c>
      <c r="K16" s="25">
        <f t="shared" si="9"/>
        <v>10062</v>
      </c>
      <c r="L16" s="25">
        <f t="shared" si="9"/>
        <v>5000</v>
      </c>
      <c r="M16" s="25">
        <f t="shared" si="9"/>
        <v>10062</v>
      </c>
      <c r="N16" s="25">
        <f t="shared" si="9"/>
        <v>10062</v>
      </c>
      <c r="O16" s="25">
        <f t="shared" si="9"/>
        <v>10062</v>
      </c>
      <c r="P16" s="25">
        <f t="shared" si="9"/>
        <v>10062</v>
      </c>
      <c r="Q16" s="25">
        <f t="shared" si="9"/>
        <v>120750</v>
      </c>
      <c r="R16" s="25">
        <f t="shared" si="9"/>
        <v>120750</v>
      </c>
      <c r="S16" s="25">
        <f t="shared" si="9"/>
        <v>120750</v>
      </c>
    </row>
    <row r="17" spans="1:19" x14ac:dyDescent="0.2">
      <c r="Q17" s="4"/>
    </row>
    <row r="18" spans="1:19" x14ac:dyDescent="0.2">
      <c r="Q18" s="4"/>
    </row>
    <row r="19" spans="1:19" s="75" customFormat="1" ht="47.25" customHeight="1" x14ac:dyDescent="0.3">
      <c r="A19" s="74" t="s">
        <v>133</v>
      </c>
      <c r="B19" s="74"/>
      <c r="C19" s="74"/>
      <c r="D19" s="74"/>
      <c r="E19" s="74"/>
      <c r="F19" s="74"/>
      <c r="G19" s="74"/>
      <c r="J19" s="76"/>
      <c r="K19" s="77"/>
      <c r="L19" s="78"/>
      <c r="M19" s="78"/>
      <c r="N19" s="78"/>
    </row>
    <row r="20" spans="1:19" s="75" customFormat="1" ht="39.75" customHeight="1" x14ac:dyDescent="0.3">
      <c r="A20" s="73" t="s">
        <v>134</v>
      </c>
      <c r="B20" s="73"/>
      <c r="C20" s="73"/>
      <c r="D20" s="73"/>
      <c r="E20" s="73"/>
      <c r="F20" s="73"/>
      <c r="G20" s="73"/>
      <c r="H20" s="79"/>
      <c r="J20" s="76"/>
      <c r="K20" s="77"/>
      <c r="L20" s="78"/>
      <c r="M20" s="78"/>
      <c r="N20" s="78"/>
    </row>
    <row r="21" spans="1:19" hidden="1" x14ac:dyDescent="0.2">
      <c r="B21" s="7" t="s">
        <v>61</v>
      </c>
      <c r="C21" s="51">
        <f t="shared" ref="C21:S21" si="10">C9+C10</f>
        <v>1206221.25</v>
      </c>
      <c r="D21" s="51" t="e">
        <f t="shared" si="10"/>
        <v>#VALUE!</v>
      </c>
      <c r="E21" s="51">
        <f t="shared" si="10"/>
        <v>0</v>
      </c>
      <c r="F21" s="51">
        <f t="shared" si="10"/>
        <v>0</v>
      </c>
      <c r="G21" s="51">
        <f t="shared" si="10"/>
        <v>0</v>
      </c>
      <c r="H21" s="51">
        <f t="shared" si="10"/>
        <v>0</v>
      </c>
      <c r="I21" s="51">
        <f t="shared" si="10"/>
        <v>0</v>
      </c>
      <c r="J21" s="51">
        <f t="shared" si="10"/>
        <v>0</v>
      </c>
      <c r="K21" s="51">
        <f t="shared" si="10"/>
        <v>0</v>
      </c>
      <c r="L21" s="51">
        <f t="shared" si="10"/>
        <v>0</v>
      </c>
      <c r="M21" s="51">
        <f t="shared" si="10"/>
        <v>0</v>
      </c>
      <c r="N21" s="51">
        <f t="shared" si="10"/>
        <v>0</v>
      </c>
      <c r="O21" s="51">
        <f t="shared" si="10"/>
        <v>0</v>
      </c>
      <c r="P21" s="51">
        <f t="shared" si="10"/>
        <v>0</v>
      </c>
      <c r="Q21" s="51">
        <f t="shared" si="10"/>
        <v>0</v>
      </c>
      <c r="R21" s="51">
        <f t="shared" si="10"/>
        <v>0</v>
      </c>
      <c r="S21" s="51">
        <f t="shared" si="10"/>
        <v>0</v>
      </c>
    </row>
    <row r="22" spans="1:19" hidden="1" x14ac:dyDescent="0.2">
      <c r="B22" s="50">
        <v>200200008</v>
      </c>
      <c r="C22" s="51">
        <f t="shared" ref="C22:S22" si="11">C12+C13</f>
        <v>1994000</v>
      </c>
      <c r="D22" s="51" t="e">
        <f t="shared" si="11"/>
        <v>#VALUE!</v>
      </c>
      <c r="E22" s="51">
        <f t="shared" si="11"/>
        <v>0</v>
      </c>
      <c r="F22" s="51">
        <f t="shared" si="11"/>
        <v>0</v>
      </c>
      <c r="G22" s="51">
        <f t="shared" si="11"/>
        <v>0</v>
      </c>
      <c r="H22" s="51">
        <f t="shared" si="11"/>
        <v>0</v>
      </c>
      <c r="I22" s="51">
        <f t="shared" si="11"/>
        <v>0</v>
      </c>
      <c r="J22" s="51">
        <f t="shared" si="11"/>
        <v>0</v>
      </c>
      <c r="K22" s="51">
        <f t="shared" si="11"/>
        <v>0</v>
      </c>
      <c r="L22" s="51">
        <f t="shared" si="11"/>
        <v>0</v>
      </c>
      <c r="M22" s="51">
        <f t="shared" si="11"/>
        <v>0</v>
      </c>
      <c r="N22" s="51">
        <f t="shared" si="11"/>
        <v>0</v>
      </c>
      <c r="O22" s="51">
        <f t="shared" si="11"/>
        <v>0</v>
      </c>
      <c r="P22" s="51">
        <f t="shared" si="11"/>
        <v>0</v>
      </c>
      <c r="Q22" s="51">
        <f t="shared" si="11"/>
        <v>0</v>
      </c>
      <c r="R22" s="51">
        <f t="shared" si="11"/>
        <v>0</v>
      </c>
      <c r="S22" s="51">
        <f t="shared" si="11"/>
        <v>0</v>
      </c>
    </row>
    <row r="23" spans="1:19" hidden="1" x14ac:dyDescent="0.2">
      <c r="B23" s="7" t="s">
        <v>62</v>
      </c>
      <c r="C23" s="51" t="e">
        <f>#REF!</f>
        <v>#REF!</v>
      </c>
      <c r="D23" s="51" t="e">
        <f>#REF!</f>
        <v>#REF!</v>
      </c>
      <c r="E23" s="51" t="e">
        <f>#REF!</f>
        <v>#REF!</v>
      </c>
      <c r="F23" s="51" t="e">
        <f>#REF!</f>
        <v>#REF!</v>
      </c>
      <c r="G23" s="51" t="e">
        <f>#REF!</f>
        <v>#REF!</v>
      </c>
      <c r="H23" s="51" t="e">
        <f>#REF!</f>
        <v>#REF!</v>
      </c>
      <c r="I23" s="51" t="e">
        <f>#REF!</f>
        <v>#REF!</v>
      </c>
      <c r="J23" s="51" t="e">
        <f>#REF!</f>
        <v>#REF!</v>
      </c>
      <c r="K23" s="51" t="e">
        <f>#REF!</f>
        <v>#REF!</v>
      </c>
      <c r="L23" s="51" t="e">
        <f>#REF!</f>
        <v>#REF!</v>
      </c>
      <c r="M23" s="51" t="e">
        <f>#REF!</f>
        <v>#REF!</v>
      </c>
      <c r="N23" s="51" t="e">
        <f>#REF!</f>
        <v>#REF!</v>
      </c>
      <c r="O23" s="51" t="e">
        <f>#REF!</f>
        <v>#REF!</v>
      </c>
      <c r="P23" s="51" t="e">
        <f>#REF!</f>
        <v>#REF!</v>
      </c>
      <c r="Q23" s="51" t="e">
        <f>#REF!</f>
        <v>#REF!</v>
      </c>
      <c r="R23" s="51" t="e">
        <f>#REF!</f>
        <v>#REF!</v>
      </c>
      <c r="S23" s="51" t="e">
        <f>#REF!</f>
        <v>#REF!</v>
      </c>
    </row>
    <row r="24" spans="1:19" hidden="1" x14ac:dyDescent="0.2">
      <c r="C24" s="51" t="e">
        <f>C21+C22+C23</f>
        <v>#REF!</v>
      </c>
      <c r="D24" s="51" t="e">
        <f t="shared" ref="D24:Q24" si="12">D21+D22+D23</f>
        <v>#VALUE!</v>
      </c>
      <c r="E24" s="51" t="e">
        <f t="shared" si="12"/>
        <v>#REF!</v>
      </c>
      <c r="F24" s="51" t="e">
        <f t="shared" si="12"/>
        <v>#REF!</v>
      </c>
      <c r="G24" s="51" t="e">
        <f t="shared" si="12"/>
        <v>#REF!</v>
      </c>
      <c r="H24" s="51" t="e">
        <f t="shared" si="12"/>
        <v>#REF!</v>
      </c>
      <c r="I24" s="51" t="e">
        <f t="shared" si="12"/>
        <v>#REF!</v>
      </c>
      <c r="J24" s="51" t="e">
        <f t="shared" si="12"/>
        <v>#REF!</v>
      </c>
      <c r="K24" s="51" t="e">
        <f t="shared" si="12"/>
        <v>#REF!</v>
      </c>
      <c r="L24" s="51" t="e">
        <f t="shared" si="12"/>
        <v>#REF!</v>
      </c>
      <c r="M24" s="51" t="e">
        <f t="shared" si="12"/>
        <v>#REF!</v>
      </c>
      <c r="N24" s="51" t="e">
        <f t="shared" si="12"/>
        <v>#REF!</v>
      </c>
      <c r="O24" s="51" t="e">
        <f t="shared" si="12"/>
        <v>#REF!</v>
      </c>
      <c r="P24" s="51" t="e">
        <f t="shared" si="12"/>
        <v>#REF!</v>
      </c>
      <c r="Q24" s="51" t="e">
        <f t="shared" si="12"/>
        <v>#REF!</v>
      </c>
      <c r="R24" s="51" t="e">
        <f t="shared" ref="R24:S24" si="13">R21+R22+R23</f>
        <v>#REF!</v>
      </c>
      <c r="S24" s="51" t="e">
        <f t="shared" si="13"/>
        <v>#REF!</v>
      </c>
    </row>
    <row r="25" spans="1:19" hidden="1" x14ac:dyDescent="0.2">
      <c r="C25" s="52" t="e">
        <f>C24*2</f>
        <v>#REF!</v>
      </c>
      <c r="D25" s="52" t="e">
        <f t="shared" ref="D25:Q25" si="14">D24*2</f>
        <v>#VALUE!</v>
      </c>
      <c r="E25" s="52" t="e">
        <f t="shared" si="14"/>
        <v>#REF!</v>
      </c>
      <c r="F25" s="52" t="e">
        <f t="shared" si="14"/>
        <v>#REF!</v>
      </c>
      <c r="G25" s="52" t="e">
        <f t="shared" si="14"/>
        <v>#REF!</v>
      </c>
      <c r="H25" s="52" t="e">
        <f t="shared" si="14"/>
        <v>#REF!</v>
      </c>
      <c r="I25" s="52" t="e">
        <f t="shared" si="14"/>
        <v>#REF!</v>
      </c>
      <c r="J25" s="52" t="e">
        <f t="shared" si="14"/>
        <v>#REF!</v>
      </c>
      <c r="K25" s="52" t="e">
        <f t="shared" si="14"/>
        <v>#REF!</v>
      </c>
      <c r="L25" s="52" t="e">
        <f t="shared" si="14"/>
        <v>#REF!</v>
      </c>
      <c r="M25" s="52" t="e">
        <f t="shared" si="14"/>
        <v>#REF!</v>
      </c>
      <c r="N25" s="52" t="e">
        <f t="shared" si="14"/>
        <v>#REF!</v>
      </c>
      <c r="O25" s="52" t="e">
        <f t="shared" si="14"/>
        <v>#REF!</v>
      </c>
      <c r="P25" s="52" t="e">
        <f t="shared" si="14"/>
        <v>#REF!</v>
      </c>
      <c r="Q25" s="52" t="e">
        <f t="shared" si="14"/>
        <v>#REF!</v>
      </c>
      <c r="R25" s="52" t="e">
        <f t="shared" ref="R25:S25" si="15">R24*2</f>
        <v>#REF!</v>
      </c>
      <c r="S25" s="52" t="e">
        <f t="shared" si="15"/>
        <v>#REF!</v>
      </c>
    </row>
  </sheetData>
  <mergeCells count="4">
    <mergeCell ref="K1:Q1"/>
    <mergeCell ref="A3:Q3"/>
    <mergeCell ref="A4:Q4"/>
    <mergeCell ref="A5:Q5"/>
  </mergeCells>
  <pageMargins left="0" right="0" top="0" bottom="0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бюджет 2021-23 МЗ </vt:lpstr>
      <vt:lpstr>бюджет 2021-23 ИЦ</vt:lpstr>
      <vt:lpstr>'бюджет 2021-23 МЗ '!Заголовки_для_печати</vt:lpstr>
      <vt:lpstr>'бюджет 2021-23 ИЦ'!Область_печати</vt:lpstr>
      <vt:lpstr>'бюджет 2021-23 МЗ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GLBUH</cp:lastModifiedBy>
  <cp:lastPrinted>2020-12-15T12:47:45Z</cp:lastPrinted>
  <dcterms:created xsi:type="dcterms:W3CDTF">2009-12-14T03:45:27Z</dcterms:created>
  <dcterms:modified xsi:type="dcterms:W3CDTF">2020-12-16T11:29:16Z</dcterms:modified>
</cp:coreProperties>
</file>